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6"/>
  <workbookPr/>
  <mc:AlternateContent xmlns:mc="http://schemas.openxmlformats.org/markup-compatibility/2006">
    <mc:Choice Requires="x15">
      <x15ac:absPath xmlns:x15ac="http://schemas.microsoft.com/office/spreadsheetml/2010/11/ac" url="C:\Vapareno\UPGRADE 2026-09-28\Web\"/>
    </mc:Choice>
  </mc:AlternateContent>
  <xr:revisionPtr revIDLastSave="0" documentId="13_ncr:1_{96299C36-8D2D-4814-95D9-0332173FB7A0}" xr6:coauthVersionLast="36" xr6:coauthVersionMax="36" xr10:uidLastSave="{00000000-0000-0000-0000-000000000000}"/>
  <bookViews>
    <workbookView xWindow="0" yWindow="0" windowWidth="16380" windowHeight="8196" tabRatio="500" activeTab="3" xr2:uid="{00000000-000D-0000-FFFF-FFFF00000000}"/>
  </bookViews>
  <sheets>
    <sheet name="Empezá acá" sheetId="1" r:id="rId1"/>
    <sheet name="1 · Nota de Pedido" sheetId="2" r:id="rId2"/>
    <sheet name="2 · Comparativa" sheetId="3" r:id="rId3"/>
    <sheet name="El Kit completo" sheetId="4" r:id="rId4"/>
  </sheets>
  <definedNames>
    <definedName name="_xlnm.Print_Area" localSheetId="1">'1 · Nota de Pedido'!$A$1:$H$33</definedName>
    <definedName name="_xlnm.Print_Area" localSheetId="2">'2 · Comparativa'!$A$1:$I$56</definedName>
    <definedName name="_xlnm.Print_Area" localSheetId="3">'El Kit completo'!$A$1:$I$64</definedName>
    <definedName name="_xlnm.Print_Area" localSheetId="0">'Empezá acá'!$A$1:$I$72</definedName>
  </definedNames>
  <calcPr calcId="191029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S77" i="3" l="1"/>
  <c r="S76" i="3"/>
  <c r="S75" i="3"/>
  <c r="N48" i="3"/>
  <c r="N46" i="3"/>
  <c r="N43" i="3"/>
  <c r="N42" i="3"/>
  <c r="N41" i="3"/>
  <c r="N40" i="3"/>
  <c r="G39" i="3"/>
  <c r="E31" i="3"/>
  <c r="C31" i="3"/>
  <c r="I31" i="3" s="1"/>
  <c r="B31" i="3"/>
  <c r="A31" i="3"/>
  <c r="I30" i="3"/>
  <c r="G30" i="3"/>
  <c r="E30" i="3"/>
  <c r="C30" i="3"/>
  <c r="B30" i="3"/>
  <c r="A30" i="3"/>
  <c r="C29" i="3"/>
  <c r="I29" i="3" s="1"/>
  <c r="B29" i="3"/>
  <c r="A29" i="3"/>
  <c r="I28" i="3"/>
  <c r="G28" i="3"/>
  <c r="E28" i="3"/>
  <c r="C28" i="3"/>
  <c r="B28" i="3"/>
  <c r="A28" i="3"/>
  <c r="C27" i="3"/>
  <c r="I27" i="3" s="1"/>
  <c r="B27" i="3"/>
  <c r="A27" i="3"/>
  <c r="I26" i="3"/>
  <c r="G26" i="3"/>
  <c r="E26" i="3"/>
  <c r="C26" i="3"/>
  <c r="B26" i="3"/>
  <c r="A26" i="3"/>
  <c r="I25" i="3"/>
  <c r="C25" i="3"/>
  <c r="G25" i="3" s="1"/>
  <c r="B25" i="3"/>
  <c r="A25" i="3"/>
  <c r="G24" i="3"/>
  <c r="E24" i="3"/>
  <c r="C24" i="3"/>
  <c r="D40" i="3" s="1"/>
  <c r="B24" i="3"/>
  <c r="A24" i="3"/>
  <c r="H22" i="3"/>
  <c r="F22" i="3"/>
  <c r="D22" i="3"/>
  <c r="M18" i="3"/>
  <c r="L18" i="3"/>
  <c r="K18" i="3"/>
  <c r="M17" i="3"/>
  <c r="L17" i="3"/>
  <c r="K17" i="3"/>
  <c r="M16" i="3"/>
  <c r="H33" i="3" s="1"/>
  <c r="L16" i="3"/>
  <c r="F33" i="3" s="1"/>
  <c r="K16" i="3"/>
  <c r="D33" i="3" s="1"/>
  <c r="M15" i="3"/>
  <c r="L15" i="3"/>
  <c r="K15" i="3"/>
  <c r="M14" i="3"/>
  <c r="L14" i="3"/>
  <c r="K14" i="3"/>
  <c r="M13" i="3"/>
  <c r="L13" i="3"/>
  <c r="K13" i="3"/>
  <c r="H9" i="3"/>
  <c r="D9" i="3"/>
  <c r="B24" i="2"/>
  <c r="B23" i="2"/>
  <c r="B22" i="2"/>
  <c r="B21" i="2"/>
  <c r="B20" i="2"/>
  <c r="B19" i="2"/>
  <c r="B18" i="2"/>
  <c r="B17" i="2"/>
  <c r="F40" i="3" l="1"/>
  <c r="E27" i="3"/>
  <c r="E29" i="3"/>
  <c r="I24" i="3"/>
  <c r="M19" i="3" s="1"/>
  <c r="E25" i="3"/>
  <c r="A6" i="3" s="1"/>
  <c r="G27" i="3"/>
  <c r="L19" i="3" s="1"/>
  <c r="G29" i="3"/>
  <c r="G31" i="3"/>
  <c r="H40" i="3"/>
  <c r="L20" i="3" l="1"/>
  <c r="F32" i="3"/>
  <c r="K19" i="3"/>
  <c r="H32" i="3"/>
  <c r="M20" i="3"/>
  <c r="D32" i="3" l="1"/>
  <c r="K20" i="3"/>
  <c r="H34" i="3"/>
  <c r="M21" i="3"/>
  <c r="M22" i="3"/>
  <c r="H35" i="3" s="1"/>
  <c r="F34" i="3"/>
  <c r="L23" i="3"/>
  <c r="F36" i="3" s="1"/>
  <c r="L22" i="3"/>
  <c r="F35" i="3" s="1"/>
  <c r="L21" i="3"/>
  <c r="L25" i="3" l="1"/>
  <c r="F42" i="3" s="1"/>
  <c r="F41" i="3"/>
  <c r="M25" i="3"/>
  <c r="H42" i="3" s="1"/>
  <c r="H41" i="3"/>
  <c r="K22" i="3"/>
  <c r="D35" i="3" s="1"/>
  <c r="D34" i="3"/>
  <c r="K21" i="3"/>
  <c r="M23" i="3"/>
  <c r="H36" i="3" l="1"/>
  <c r="N47" i="3"/>
  <c r="D41" i="3"/>
  <c r="K25" i="3"/>
  <c r="K23" i="3"/>
  <c r="D42" i="3" l="1"/>
  <c r="N45" i="3"/>
  <c r="D36" i="3"/>
  <c r="A51" i="3"/>
  <c r="F48" i="3"/>
  <c r="D48" i="3"/>
  <c r="D45" i="3" l="1"/>
  <c r="G46" i="3"/>
</calcChain>
</file>

<file path=xl/sharedStrings.xml><?xml version="1.0" encoding="utf-8"?>
<sst xmlns="http://schemas.openxmlformats.org/spreadsheetml/2006/main" count="298" uniqueCount="253">
  <si>
    <t>LA COMPARATIVA</t>
  </si>
  <si>
    <t>Elegí proveedor con un número. No con una corazonada.</t>
  </si>
  <si>
    <t>Regalo de Vapareno  ·  se usa libre, se comparte libre, no vence.</t>
  </si>
  <si>
    <t xml:space="preserve">   LO AMARILLO LO CARGÁS VOS.  LO DEMÁS SE CALCULA SOLO Y ESTÁ PROTEGIDO.   </t>
  </si>
  <si>
    <t xml:space="preserve">  POR QUÉ ESTO EXISTE</t>
  </si>
  <si>
    <t>Hace seis años que compro para industria. Y la pregunta que más me costó contestar nunca fue "¿cuál es el más barato?" — esa la contesta cualquiera. Fue "¿por qué le compraste a ese?", tres meses después, en una auditoría, sin acordarme.
Esta hoja contesta esa pregunta sola. Cargás las tres ofertas, elegís con qué criterio comprás, y te devuelve un puntaje, el ahorro y el texto del correo ya escrito.</t>
  </si>
  <si>
    <t>«Le compré al más caro. Y lo volvería a hacer.»</t>
  </si>
  <si>
    <t>Entregaba 25 días antes y no me frenaba la planta. Eso vale más que la diferencia. La hoja te deja escribirlo.</t>
  </si>
  <si>
    <t xml:space="preserve">  CÓMO SE USA  ·  cuatro minutos</t>
  </si>
  <si>
    <t>1</t>
  </si>
  <si>
    <t>Hoja «1 · Nota de Pedido»</t>
  </si>
  <si>
    <t>Qué necesitás: cantidad, unidad, descripción. Hasta 8 ítems.</t>
  </si>
  <si>
    <t>2</t>
  </si>
  <si>
    <t>Hoja «2 · Comparativa»</t>
  </si>
  <si>
    <t>Los ítems ya están. Poné los proveedores y sus precios.</t>
  </si>
  <si>
    <t>3</t>
  </si>
  <si>
    <t>Elegí el escenario</t>
  </si>
  <si>
    <t>¿Aprieta la caja? ¿Parada de planta? Los pesos cambian solos.</t>
  </si>
  <si>
    <t>4</t>
  </si>
  <si>
    <t>Adjudicá y copiá</t>
  </si>
  <si>
    <t>Puntaje, ahorro y el correo listo para pegar.</t>
  </si>
  <si>
    <t xml:space="preserve">  LO QUE ESTA HOJA HACE  ·  y lo que no</t>
  </si>
  <si>
    <t>SÍ HACE</t>
  </si>
  <si>
    <t>NO HACE  ·  eso está en el Kit</t>
  </si>
  <si>
    <t>✓  Compara 3 proveedores y hasta 8 ítems</t>
  </si>
  <si>
    <t>·  No guarda historial de precios</t>
  </si>
  <si>
    <t>✓  Puntaje 0 a 100 con 4 criterios ponderados</t>
  </si>
  <si>
    <t>·  No emite la Orden de Compra</t>
  </si>
  <si>
    <t>✓  Resuelve el IVA de cada oferta por separado</t>
  </si>
  <si>
    <t>·  No controla stock ni recepción</t>
  </si>
  <si>
    <t>✓  Calcula el ahorro contra la oferta más cara</t>
  </si>
  <si>
    <t>·  No mide el cumplimiento del proveedor</t>
  </si>
  <si>
    <t>✓  Escribe el correo de autorización solo</t>
  </si>
  <si>
    <t>·  No trae la base de proveedores del NOA</t>
  </si>
  <si>
    <t>✓  Deja escrito el motivo de la adjudicación</t>
  </si>
  <si>
    <t>·  No tiene tablero</t>
  </si>
  <si>
    <t xml:space="preserve">  ESTO ES LO QUE SE VE CUANDO EL CIRCUITO ESTÁ COMPLETO</t>
  </si>
  <si>
    <t>El tablero del Kit Vapareno. Los mismos datos que cargás en Excel, en gráficos. Se actualiza con un clic.</t>
  </si>
  <si>
    <t xml:space="preserve">  CUANDO ESTO TE QUEDE CHICO, ESCRIBIME</t>
  </si>
  <si>
    <t>WhatsApp</t>
  </si>
  <si>
    <t>+54 9 388 588-0278</t>
  </si>
  <si>
    <t>Web</t>
  </si>
  <si>
    <t>vapareno.com</t>
  </si>
  <si>
    <t>Email</t>
  </si>
  <si>
    <t>info@vapareno.com</t>
  </si>
  <si>
    <t>LinkedIn</t>
  </si>
  <si>
    <t>linkedin.com/in/hectoralvarado-compras</t>
  </si>
  <si>
    <t>Instagram</t>
  </si>
  <si>
    <t>@vapareno1</t>
  </si>
  <si>
    <t>Héctor Alvarado  ·  comprador industrial  ·  Jujuy, Argentina.
Si esta hoja te sirvió, pasásela a otro que compre. Eso me sirve más que cualquier publicidad.</t>
  </si>
  <si>
    <t>▸ El archivo viene cargado con un ejemplo real resuelto, para que veas el resultado antes de cargar nada. Borralo con Suprimir cuando quieras usarlo con tu compra.</t>
  </si>
  <si>
    <t>NOTA DE PEDIDO</t>
  </si>
  <si>
    <t>Vapareno · hoja 1 de 2</t>
  </si>
  <si>
    <t xml:space="preserve">   LO AMARILLO LO CARGÁS VOS.  </t>
  </si>
  <si>
    <t>Lo que cargues acá aparece solo en la hoja «2 · Comparativa». Cargá una vez, no dos.</t>
  </si>
  <si>
    <t xml:space="preserve">  DATOS DEL PEDIDO</t>
  </si>
  <si>
    <t>Nota de pedido N°</t>
  </si>
  <si>
    <t>NP-2026-041</t>
  </si>
  <si>
    <t>Fecha</t>
  </si>
  <si>
    <t>Área solicitante</t>
  </si>
  <si>
    <t>INFRAESTRUCTURA Y MANTENIMIENTO</t>
  </si>
  <si>
    <t>Solicitante</t>
  </si>
  <si>
    <t>Ramiro</t>
  </si>
  <si>
    <t>Autorizante</t>
  </si>
  <si>
    <t>Susana</t>
  </si>
  <si>
    <t>Prioridad</t>
  </si>
  <si>
    <t>MEDIO</t>
  </si>
  <si>
    <t>Comprador asignado</t>
  </si>
  <si>
    <t>Héctor</t>
  </si>
  <si>
    <t>Fecha necesaria</t>
  </si>
  <si>
    <t>Justificativo del pedido</t>
  </si>
  <si>
    <t>Obra de ampliación del depósito de insumos. Se necesita el material en cancha antes de fin de mes.</t>
  </si>
  <si>
    <t xml:space="preserve">  QUÉ SE NECESITA  ·  hasta 8 ítems</t>
  </si>
  <si>
    <t>#</t>
  </si>
  <si>
    <t>CANT</t>
  </si>
  <si>
    <t>DESCRIPCIÓN DEL ÍTEM</t>
  </si>
  <si>
    <t>UNIDAD</t>
  </si>
  <si>
    <t>USO / DESTINO</t>
  </si>
  <si>
    <t>Cemento portland x 50 kg</t>
  </si>
  <si>
    <t>Bolsa</t>
  </si>
  <si>
    <t>Obra depósito</t>
  </si>
  <si>
    <t>Hierro nervado 8 mm x 12 m</t>
  </si>
  <si>
    <t>Un.</t>
  </si>
  <si>
    <t>Estructura</t>
  </si>
  <si>
    <t>Arena fina lavada</t>
  </si>
  <si>
    <t>M3</t>
  </si>
  <si>
    <t>Chapa sinusoidal C25 x 3,00 m</t>
  </si>
  <si>
    <t>Techo</t>
  </si>
  <si>
    <t>Bloque de cemento 20x20x40</t>
  </si>
  <si>
    <t>Cerramiento</t>
  </si>
  <si>
    <t>Membrana líquida acrílica</t>
  </si>
  <si>
    <t>Lt</t>
  </si>
  <si>
    <t>Electrodo 6013 x 3,25 mm</t>
  </si>
  <si>
    <t>Kg</t>
  </si>
  <si>
    <t>Amoladora angular 7" 2200 W</t>
  </si>
  <si>
    <t>▸ VIENE CARGADO CON UN EJEMPLO REAL.  Para usarlo con lo tuyo: seleccioná las celdas blancas y apretá Suprimir.</t>
  </si>
  <si>
    <t>Firma del solicitante</t>
  </si>
  <si>
    <t>Autorización</t>
  </si>
  <si>
    <t>Vapareno  ·  vapareno.com  ·  WhatsApp +54 9 388 588-0278</t>
  </si>
  <si>
    <t>COMPARATIVA DE COTIZACIONES</t>
  </si>
  <si>
    <t>Vapareno · hoja 2 de 2</t>
  </si>
  <si>
    <t xml:space="preserve">   LO AMARILLO LO CARGÁS VOS.  LO DEMÁS SE CALCULA SOLO.   </t>
  </si>
  <si>
    <t>8 ítems  ·  3 proveedores  ·  1 comparativa por vez</t>
  </si>
  <si>
    <t xml:space="preserve">  LA COMPRA</t>
  </si>
  <si>
    <t>Comprador</t>
  </si>
  <si>
    <t>Objeto de la compra</t>
  </si>
  <si>
    <t>Ampliación de depósito</t>
  </si>
  <si>
    <t>Moneda</t>
  </si>
  <si>
    <t>ARS</t>
  </si>
  <si>
    <t xml:space="preserve">  LAS TRES OFERTAS</t>
  </si>
  <si>
    <t>Escribí el nombre de cada proveedor  →</t>
  </si>
  <si>
    <t>Corralón del Norte S.R.L.</t>
  </si>
  <si>
    <t>Materiales Perico S.A.</t>
  </si>
  <si>
    <t>Constructora Andina S.A.</t>
  </si>
  <si>
    <t>Condición de pago</t>
  </si>
  <si>
    <t>cuenta corriente a 30 dias</t>
  </si>
  <si>
    <t>transferencia</t>
  </si>
  <si>
    <t>echeq a 30 dias</t>
  </si>
  <si>
    <t>Plazo de entrega (días)</t>
  </si>
  <si>
    <t>Flete / costos adicionales</t>
  </si>
  <si>
    <t>Tratamiento del IVA</t>
  </si>
  <si>
    <t>Sin IVA — 21%</t>
  </si>
  <si>
    <t>IVA incluido — 21%</t>
  </si>
  <si>
    <t>Calidad técnica  (1 a 5)</t>
  </si>
  <si>
    <t>Antecedentes / confiabilidad  (1 a 5)</t>
  </si>
  <si>
    <t xml:space="preserve">  EL DETALLE  ·  los ítems vienen solos de la Nota de Pedido</t>
  </si>
  <si>
    <t>ÍTEM</t>
  </si>
  <si>
    <t>UDM</t>
  </si>
  <si>
    <t>P. UNIT.</t>
  </si>
  <si>
    <t>TOTAL</t>
  </si>
  <si>
    <t>TOTAL OFERTADO</t>
  </si>
  <si>
    <t>SUBTOTAL  ·  como lo cotizaron</t>
  </si>
  <si>
    <t>IVA</t>
  </si>
  <si>
    <t>TOTAL FINAL  ·  con IVA</t>
  </si>
  <si>
    <t xml:space="preserve">  LA EVALUACIÓN</t>
  </si>
  <si>
    <t>Escenario de compra</t>
  </si>
  <si>
    <t>Criterio equilibrado</t>
  </si>
  <si>
    <t>Cobertura: ítems cotizados</t>
  </si>
  <si>
    <t>Costo comparable  ·  sin IVA, con flete</t>
  </si>
  <si>
    <t>PUNTAJE PONDERADO  (0 a 100)</t>
  </si>
  <si>
    <t xml:space="preserve">  LA DECISIÓN</t>
  </si>
  <si>
    <t>Recomendado por puntaje</t>
  </si>
  <si>
    <t>PROVEEDOR ADJUDICADO</t>
  </si>
  <si>
    <t>Motivo de la adjudicación</t>
  </si>
  <si>
    <t>Mejor plazo de entrega</t>
  </si>
  <si>
    <t>AHORRO OBTENIDO</t>
  </si>
  <si>
    <t xml:space="preserve">  EL CORREO YA ESCRITO  ·  hacé clic en la celda, copiá (Ctrl+C) y pegá en Outlook</t>
  </si>
  <si>
    <t xml:space="preserve">  ¿TE QUEDÓ CHICA?  Esta hoja es 1 de las 18 del Kit Vapareno.</t>
  </si>
  <si>
    <t>La Orden de Compra que se arma sola, el historial de precios, el stock, la base de 500+ proveedores del NOA, el tablero de Power BI y el módulo de Costos y Rentabilidad están en el Kit completo.  ·  vapareno.com  ·  WhatsApp +54 9 388 588-0278</t>
  </si>
  <si>
    <t>No</t>
  </si>
  <si>
    <t>Mejor precio y condiciones</t>
  </si>
  <si>
    <t>Sin IVA — 10,5%</t>
  </si>
  <si>
    <t>cuenta corriente a 15 dias</t>
  </si>
  <si>
    <t>Sí</t>
  </si>
  <si>
    <t>contado</t>
  </si>
  <si>
    <t>Mejor especificación técnica</t>
  </si>
  <si>
    <t>IVA incluido — 10,5%</t>
  </si>
  <si>
    <t>Disponibilidad inmediata / stock</t>
  </si>
  <si>
    <t>Exento / No gravado</t>
  </si>
  <si>
    <t>caja chica</t>
  </si>
  <si>
    <t>Urgencia operativa</t>
  </si>
  <si>
    <t>tarjeta de credito</t>
  </si>
  <si>
    <t>Único proveedor / exclusividad técnica</t>
  </si>
  <si>
    <t>echeq a 15 dias</t>
  </si>
  <si>
    <t>Repuesto original del fabricante</t>
  </si>
  <si>
    <t>Contrato o acuerdo vigente</t>
  </si>
  <si>
    <t>echeq a 30-60 dias</t>
  </si>
  <si>
    <t>Monto menor al umbral de comparación</t>
  </si>
  <si>
    <t>echeq a 30-60-90 dias</t>
  </si>
  <si>
    <t>Otro</t>
  </si>
  <si>
    <t>Aprieta la caja</t>
  </si>
  <si>
    <t>a negociar</t>
  </si>
  <si>
    <t>Parada de planta</t>
  </si>
  <si>
    <t>Obra crítica</t>
  </si>
  <si>
    <t>Proveedor de riesgo</t>
  </si>
  <si>
    <t>EL KIT COMPLETO</t>
  </si>
  <si>
    <t>Tenés 2 hojas. El Kit tiene 18.</t>
  </si>
  <si>
    <t>Más el tablero de Power BI, el módulo de Costos y Rentabilidad y 500+ proveedores del NOA.</t>
  </si>
  <si>
    <t xml:space="preserve">  LAS 18 HOJAS</t>
  </si>
  <si>
    <t>01</t>
  </si>
  <si>
    <t>Inicio</t>
  </si>
  <si>
    <t>El mapa del circuito</t>
  </si>
  <si>
    <t>en el Kit</t>
  </si>
  <si>
    <t>02</t>
  </si>
  <si>
    <t>Solicitudes y Compras</t>
  </si>
  <si>
    <t>Registro central de pedidos. Alimenta el tablero.</t>
  </si>
  <si>
    <t>versión simple</t>
  </si>
  <si>
    <t>03</t>
  </si>
  <si>
    <t>Comparativa de Cotizaciones</t>
  </si>
  <si>
    <t>3 proveedores, 8 ítems, puntaje y ahorro.</t>
  </si>
  <si>
    <t>✓ la tenés</t>
  </si>
  <si>
    <t>04</t>
  </si>
  <si>
    <t>Orden de Compra</t>
  </si>
  <si>
    <t>Se completa sola con lo adjudicado. Lista para PDF.</t>
  </si>
  <si>
    <t>05</t>
  </si>
  <si>
    <t>Recepción de Materiales</t>
  </si>
  <si>
    <t>Recibido contra pedido, con diferencias automáticas.</t>
  </si>
  <si>
    <t>06</t>
  </si>
  <si>
    <t>No Conformidades</t>
  </si>
  <si>
    <t>Incumplimientos del proveedor, seguidos hasta el cierre.</t>
  </si>
  <si>
    <t>07</t>
  </si>
  <si>
    <t>Stock</t>
  </si>
  <si>
    <t>Inventario con alerta Crítico / Bajo / OK.</t>
  </si>
  <si>
    <t>08</t>
  </si>
  <si>
    <t>Clasificación ABC</t>
  </si>
  <si>
    <t>Dónde está tu plata, por familia de artículos.</t>
  </si>
  <si>
    <t>09</t>
  </si>
  <si>
    <t>Combustible</t>
  </si>
  <si>
    <t>Cargas de la flota, con rendimiento por vehículo.</t>
  </si>
  <si>
    <t>10</t>
  </si>
  <si>
    <t>Control de Vehículos</t>
  </si>
  <si>
    <t>Seguro, VTV y service con alertas.</t>
  </si>
  <si>
    <t>11</t>
  </si>
  <si>
    <t>Flete</t>
  </si>
  <si>
    <t>Registro de cargas y envíos.</t>
  </si>
  <si>
    <t>12</t>
  </si>
  <si>
    <t>Plan Anual de Compras</t>
  </si>
  <si>
    <t>Presupuesto por rubro contra ejecución.</t>
  </si>
  <si>
    <t>13</t>
  </si>
  <si>
    <t>Homologación Proveedores</t>
  </si>
  <si>
    <t>Evaluación formal con vigencia.</t>
  </si>
  <si>
    <t>14</t>
  </si>
  <si>
    <t>Registro de Contratos</t>
  </si>
  <si>
    <t>Vigencias con alerta de vencimiento.</t>
  </si>
  <si>
    <t>15</t>
  </si>
  <si>
    <t>Historial de Precios</t>
  </si>
  <si>
    <t>Evolución de precios por artículo.</t>
  </si>
  <si>
    <t>16</t>
  </si>
  <si>
    <t>Proveedores</t>
  </si>
  <si>
    <t>Base del NOA: CUIT, contacto, rubro.</t>
  </si>
  <si>
    <t>17</t>
  </si>
  <si>
    <t>Configuración</t>
  </si>
  <si>
    <t>Listas, parámetros y los datos de tu empresa.</t>
  </si>
  <si>
    <t>18</t>
  </si>
  <si>
    <t>Registro de OC Emitidas</t>
  </si>
  <si>
    <t>Una fila por orden, numerada sola.</t>
  </si>
  <si>
    <t xml:space="preserve">  Y ADEMÁS</t>
  </si>
  <si>
    <t>▸</t>
  </si>
  <si>
    <t>Tablero de Power BI</t>
  </si>
  <si>
    <t>Armado y conectado. Se actualiza con un clic. Power BI Desktop es gratis.</t>
  </si>
  <si>
    <t>500+ proveedores del NOA</t>
  </si>
  <si>
    <t>Con CUIT, rubro y contacto. De ahí sale el encabezado de la Orden de Compra.</t>
  </si>
  <si>
    <t>6 videos de puesta en marcha</t>
  </si>
  <si>
    <t>En el orden del circuito. Se ven del teléfono y quedan tuyos.</t>
  </si>
  <si>
    <t>Un solo pago</t>
  </si>
  <si>
    <t>Sin mensualidad. El archivo queda tuyo aunque yo desaparezca.</t>
  </si>
  <si>
    <t xml:space="preserve">  EL TABLERO</t>
  </si>
  <si>
    <t xml:space="preserve">  ESCRIBIME Y TE CUENTO</t>
  </si>
  <si>
    <t>WhatsApp  +54 9 388 588-0278</t>
  </si>
  <si>
    <t>vapareno.com  ·  info@vapareno.com  ·  Héctor Alvarado, comprador industrial, Jujuy.</t>
  </si>
  <si>
    <t>Si esta hoja te sirvió, pasásela a alguien que compre. Eso me sirve más que cualquier publicidad.</t>
  </si>
  <si>
    <t>Módulo de Costos y Rentabilidad</t>
  </si>
  <si>
    <t>Resultado por sucursal, punto de equilibrio e informe para Dirección.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</si>
</sst>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d/mm/yyyy"/>
    <numFmt numFmtId="165" formatCode="#,##0.##"/>
    <numFmt numFmtId="166" formatCode="0.0"/>
  </numFmts>
  <fonts count="42" x14ac:knownFonts="1">
    <font>
      <sz val="11"/>
      <color theme="1"/>
      <name val="Calibri"/>
      <family val="2"/>
      <charset val="1"/>
    </font>
    <font>
      <sz val="12"/>
      <color rgb="FFC6A15B"/>
      <name val="Arial"/>
      <charset val="1"/>
    </font>
    <font>
      <b/>
      <sz val="9"/>
      <color rgb="FFFFFFFF"/>
      <name val="Arial"/>
      <charset val="1"/>
    </font>
    <font>
      <b/>
      <sz val="9"/>
      <color rgb="FF1F7A4D"/>
      <name val="Arial"/>
      <charset val="1"/>
    </font>
    <font>
      <b/>
      <sz val="9"/>
      <color rgb="FF9A3B3B"/>
      <name val="Arial"/>
      <charset val="1"/>
    </font>
    <font>
      <b/>
      <sz val="11"/>
      <color rgb="FF2E6BA8"/>
      <name val="Arial"/>
      <charset val="1"/>
    </font>
    <font>
      <b/>
      <sz val="11"/>
      <color rgb="FF5B4BB8"/>
      <name val="Arial"/>
      <charset val="1"/>
    </font>
    <font>
      <b/>
      <sz val="11"/>
      <color rgb="FF1F8A6B"/>
      <name val="Arial"/>
      <charset val="1"/>
    </font>
    <font>
      <b/>
      <sz val="11"/>
      <color rgb="FFFFFFFF"/>
      <name val="Arial"/>
      <charset val="1"/>
    </font>
    <font>
      <b/>
      <sz val="8"/>
      <color rgb="FFC6A15B"/>
      <name val="Arial"/>
      <charset val="1"/>
    </font>
    <font>
      <b/>
      <sz val="8"/>
      <color rgb="FFB07A1E"/>
      <name val="Arial"/>
      <charset val="1"/>
    </font>
    <font>
      <b/>
      <sz val="8"/>
      <color rgb="FF1F7A4D"/>
      <name val="Arial"/>
      <charset val="1"/>
    </font>
    <font>
      <b/>
      <sz val="10"/>
      <color rgb="FFC6A15B"/>
      <name val="Arial"/>
      <charset val="1"/>
    </font>
    <font>
      <sz val="26"/>
      <color rgb="FF081422"/>
      <name val="Segoe UI Semibold"/>
      <family val="2"/>
      <charset val="1"/>
    </font>
    <font>
      <sz val="9"/>
      <color rgb="FF566574"/>
      <name val="Arial"/>
      <charset val="1"/>
    </font>
    <font>
      <b/>
      <sz val="10"/>
      <color rgb="FF081422"/>
      <name val="Arial"/>
      <charset val="1"/>
    </font>
    <font>
      <sz val="9"/>
      <color rgb="FFFFFFFF"/>
      <name val="Segoe UI Semibold"/>
      <family val="2"/>
      <charset val="1"/>
    </font>
    <font>
      <sz val="10"/>
      <color rgb="FF1A232D"/>
      <name val="Arial"/>
      <charset val="1"/>
    </font>
    <font>
      <sz val="14"/>
      <color rgb="FF081422"/>
      <name val="Segoe UI Semibold"/>
      <family val="2"/>
      <charset val="1"/>
    </font>
    <font>
      <i/>
      <sz val="9"/>
      <color rgb="FF081422"/>
      <name val="Arial"/>
      <charset val="1"/>
    </font>
    <font>
      <sz val="16"/>
      <color rgb="FFC6A15B"/>
      <name val="Segoe UI Semibold"/>
      <family val="2"/>
      <charset val="1"/>
    </font>
    <font>
      <sz val="9"/>
      <color rgb="FF1A232D"/>
      <name val="Arial"/>
      <charset val="1"/>
    </font>
    <font>
      <sz val="9"/>
      <color rgb="FF081422"/>
      <name val="Segoe UI Semibold"/>
      <family val="2"/>
      <charset val="1"/>
    </font>
    <font>
      <b/>
      <sz val="9"/>
      <color rgb="FF566574"/>
      <name val="Arial"/>
      <charset val="1"/>
    </font>
    <font>
      <b/>
      <u/>
      <sz val="10"/>
      <color rgb="FF081422"/>
      <name val="Arial"/>
      <charset val="1"/>
    </font>
    <font>
      <b/>
      <sz val="13"/>
      <color rgb="FF081422"/>
      <name val="Arial"/>
      <charset val="1"/>
    </font>
    <font>
      <sz val="8"/>
      <color rgb="FF566574"/>
      <name val="Arial"/>
      <charset val="1"/>
    </font>
    <font>
      <sz val="8"/>
      <color rgb="FFFFFFFF"/>
      <name val="Segoe UI Semibold"/>
      <family val="2"/>
      <charset val="1"/>
    </font>
    <font>
      <sz val="10"/>
      <color rgb="FF566574"/>
      <name val="Arial"/>
      <charset val="1"/>
    </font>
    <font>
      <b/>
      <sz val="11"/>
      <color rgb="FF081422"/>
      <name val="Arial"/>
      <charset val="1"/>
    </font>
    <font>
      <sz val="10"/>
      <color rgb="FF081422"/>
      <name val="Segoe UI Semibold"/>
      <family val="2"/>
      <charset val="1"/>
    </font>
    <font>
      <sz val="11"/>
      <color rgb="FF2E6BA8"/>
      <name val="Segoe UI Semibold"/>
      <family val="2"/>
      <charset val="1"/>
    </font>
    <font>
      <sz val="11"/>
      <color rgb="FF5B4BB8"/>
      <name val="Segoe UI Semibold"/>
      <family val="2"/>
      <charset val="1"/>
    </font>
    <font>
      <sz val="11"/>
      <color rgb="FF1F8A6B"/>
      <name val="Segoe UI Semibold"/>
      <family val="2"/>
      <charset val="1"/>
    </font>
    <font>
      <sz val="15"/>
      <color rgb="FF1F7A4D"/>
      <name val="Segoe UI Semibold"/>
      <family val="2"/>
      <charset val="1"/>
    </font>
    <font>
      <sz val="20"/>
      <color rgb="FF081422"/>
      <name val="Segoe UI Semibold"/>
      <family val="2"/>
      <charset val="1"/>
    </font>
    <font>
      <b/>
      <sz val="8"/>
      <color rgb="FFC5CED8"/>
      <name val="Arial"/>
      <charset val="1"/>
    </font>
    <font>
      <sz val="8"/>
      <color rgb="FF8C99A7"/>
      <name val="Arial"/>
      <charset val="1"/>
    </font>
    <font>
      <b/>
      <sz val="9"/>
      <color rgb="FF081422"/>
      <name val="Arial"/>
      <charset val="1"/>
    </font>
    <font>
      <sz val="8"/>
      <color rgb="FF1A232D"/>
      <name val="Arial"/>
      <charset val="1"/>
    </font>
    <font>
      <b/>
      <sz val="12"/>
      <color rgb="FF081422"/>
      <name val="Arial"/>
      <charset val="1"/>
    </font>
    <font>
      <i/>
      <sz val="9"/>
      <color rgb="FF566574"/>
      <name val="Arial"/>
      <charset val="1"/>
    </font>
  </fonts>
  <fills count="16">
    <fill>
      <patternFill patternType="none"/>
    </fill>
    <fill>
      <patternFill patternType="gray125"/>
    </fill>
    <fill>
      <patternFill patternType="solid">
        <fgColor rgb="FFFFF6D8"/>
        <bgColor rgb="FFFAF9F6"/>
      </patternFill>
    </fill>
    <fill>
      <patternFill patternType="solid">
        <fgColor rgb="FF2E6BA8"/>
        <bgColor rgb="FF3366FF"/>
      </patternFill>
    </fill>
    <fill>
      <patternFill patternType="solid">
        <fgColor rgb="FF5B4BB8"/>
        <bgColor rgb="FF64748B"/>
      </patternFill>
    </fill>
    <fill>
      <patternFill patternType="solid">
        <fgColor rgb="FF1F8A6B"/>
        <bgColor rgb="FF1F7A4D"/>
      </patternFill>
    </fill>
    <fill>
      <patternFill patternType="solid">
        <fgColor rgb="FFEDF4FB"/>
        <bgColor rgb="FFF2F4F7"/>
      </patternFill>
    </fill>
    <fill>
      <patternFill patternType="solid">
        <fgColor rgb="FFF4F1FC"/>
        <bgColor rgb="FFF2F4F7"/>
      </patternFill>
    </fill>
    <fill>
      <patternFill patternType="solid">
        <fgColor rgb="FFEBF9F4"/>
        <bgColor rgb="FFEDF4FB"/>
      </patternFill>
    </fill>
    <fill>
      <patternFill patternType="solid">
        <fgColor rgb="FF1F7A4D"/>
        <bgColor rgb="FF1F8A6B"/>
      </patternFill>
    </fill>
    <fill>
      <patternFill patternType="solid">
        <fgColor rgb="FFF8FAFC"/>
        <bgColor indexed="64"/>
      </patternFill>
    </fill>
    <fill>
      <patternFill patternType="solid">
        <fgColor rgb="FF16212D"/>
        <bgColor indexed="64"/>
      </patternFill>
    </fill>
    <fill>
      <patternFill patternType="solid">
        <fgColor rgb="FFE3EAF1"/>
        <bgColor indexed="64"/>
      </patternFill>
    </fill>
    <fill>
      <patternFill patternType="solid">
        <fgColor rgb="FF27323F"/>
        <bgColor indexed="64"/>
      </patternFill>
    </fill>
    <fill>
      <patternFill patternType="solid">
        <fgColor rgb="FFC6A15B"/>
        <bgColor indexed="64"/>
      </patternFill>
    </fill>
    <fill>
      <patternFill patternType="solid">
        <fgColor rgb="FFF6F8FA"/>
        <bgColor indexed="64"/>
      </patternFill>
    </fill>
  </fills>
  <borders count="12">
    <border>
      <left/>
      <right/>
      <top/>
      <bottom/>
      <diagonal/>
    </border>
    <border>
      <left/>
      <right/>
      <top/>
      <bottom/>
      <diagonal/>
    </border>
    <border>
      <left style="thin">
        <color rgb="FFD8B972"/>
      </left>
      <right/>
      <top style="thin">
        <color rgb="FFD8B972"/>
      </top>
      <bottom style="thin">
        <color rgb="FFD8B972"/>
      </bottom>
      <diagonal/>
    </border>
    <border>
      <left style="thin">
        <color rgb="FF33404E"/>
      </left>
      <right style="thin">
        <color rgb="FF33404E"/>
      </right>
      <top/>
      <bottom style="medium">
        <color rgb="FF3FA9E0"/>
      </bottom>
      <diagonal/>
    </border>
    <border>
      <left style="thin">
        <color rgb="FFE3E9EF"/>
      </left>
      <right style="thin">
        <color rgb="FFE3E9EF"/>
      </right>
      <top/>
      <bottom style="thin">
        <color rgb="FFD2DBE4"/>
      </bottom>
      <diagonal/>
    </border>
    <border>
      <left style="thin">
        <color rgb="FF33404E"/>
      </left>
      <right style="thin">
        <color rgb="FF33404E"/>
      </right>
      <top/>
      <bottom/>
      <diagonal/>
    </border>
    <border>
      <left/>
      <right/>
      <top/>
      <bottom style="thin">
        <color rgb="FFD2DBE4"/>
      </bottom>
      <diagonal/>
    </border>
    <border>
      <left style="thin">
        <color rgb="FFD8B972"/>
      </left>
      <right style="thin">
        <color rgb="FFD8B972"/>
      </right>
      <top style="thin">
        <color rgb="FFD8B972"/>
      </top>
      <bottom style="thin">
        <color rgb="FFD8B972"/>
      </bottom>
      <diagonal/>
    </border>
    <border>
      <left/>
      <right/>
      <top/>
      <bottom style="thin">
        <color rgb="FF8C99A7"/>
      </bottom>
      <diagonal/>
    </border>
    <border>
      <left/>
      <right/>
      <top style="thin">
        <color rgb="FFD2DBE4"/>
      </top>
      <bottom style="thin">
        <color rgb="FFD2DBE4"/>
      </bottom>
      <diagonal/>
    </border>
    <border>
      <left/>
      <right/>
      <top style="thin">
        <color rgb="FF8C99A7"/>
      </top>
      <bottom style="thin">
        <color rgb="FF8C99A7"/>
      </bottom>
      <diagonal/>
    </border>
    <border>
      <left style="thin">
        <color rgb="FFE3E9EF"/>
      </left>
      <right/>
      <top style="thin">
        <color rgb="FFD2DBE4"/>
      </top>
      <bottom style="thin">
        <color rgb="FFD2DBE4"/>
      </bottom>
      <diagonal/>
    </border>
  </borders>
  <cellStyleXfs count="1">
    <xf numFmtId="0" fontId="0" fillId="0" borderId="0"/>
  </cellStyleXfs>
  <cellXfs count="110">
    <xf numFmtId="0" fontId="0" fillId="0" borderId="1" xfId="0" applyBorder="1"/>
    <xf numFmtId="0" fontId="21" fillId="10" borderId="1" xfId="0" applyFont="1" applyFill="1" applyBorder="1" applyAlignment="1">
      <alignment horizontal="left" vertical="center"/>
    </xf>
    <xf numFmtId="0" fontId="4" fillId="10" borderId="1" xfId="0" applyFont="1" applyFill="1" applyBorder="1" applyAlignment="1">
      <alignment horizontal="left" vertical="center"/>
    </xf>
    <xf numFmtId="0" fontId="3" fillId="10" borderId="1" xfId="0" applyFont="1" applyFill="1" applyBorder="1" applyAlignment="1">
      <alignment horizontal="left" vertical="center"/>
    </xf>
    <xf numFmtId="0" fontId="16" fillId="13" borderId="5" xfId="0" applyFont="1" applyFill="1" applyBorder="1" applyAlignment="1">
      <alignment horizontal="left" vertical="center" indent="1"/>
    </xf>
    <xf numFmtId="0" fontId="21" fillId="10" borderId="4" xfId="0" applyFont="1" applyFill="1" applyBorder="1" applyAlignment="1">
      <alignment horizontal="left" vertical="center"/>
    </xf>
    <xf numFmtId="0" fontId="15" fillId="10" borderId="4" xfId="0" applyFont="1" applyFill="1" applyBorder="1" applyAlignment="1">
      <alignment horizontal="left" vertical="center"/>
    </xf>
    <xf numFmtId="0" fontId="19" fillId="12" borderId="1" xfId="0" applyFont="1" applyFill="1" applyBorder="1" applyAlignment="1">
      <alignment horizontal="center" vertical="center"/>
    </xf>
    <xf numFmtId="0" fontId="18" fillId="12" borderId="1" xfId="0" applyFont="1" applyFill="1" applyBorder="1" applyAlignment="1">
      <alignment horizontal="center" vertical="center" wrapText="1"/>
    </xf>
    <xf numFmtId="0" fontId="17" fillId="10" borderId="1" xfId="0" applyFont="1" applyFill="1" applyBorder="1" applyAlignment="1">
      <alignment horizontal="left" vertical="center" wrapText="1" indent="1"/>
    </xf>
    <xf numFmtId="0" fontId="16" fillId="11" borderId="3" xfId="0" applyFont="1" applyFill="1" applyBorder="1" applyAlignment="1">
      <alignment horizontal="left" vertical="center" indent="1"/>
    </xf>
    <xf numFmtId="0" fontId="15" fillId="2" borderId="2" xfId="0" applyFont="1" applyFill="1" applyBorder="1" applyAlignment="1">
      <alignment horizontal="left" vertical="center"/>
    </xf>
    <xf numFmtId="0" fontId="14" fillId="10" borderId="1" xfId="0" applyFont="1" applyFill="1" applyBorder="1" applyAlignment="1">
      <alignment horizontal="left" vertical="center"/>
    </xf>
    <xf numFmtId="0" fontId="1" fillId="10" borderId="1" xfId="0" applyFont="1" applyFill="1" applyBorder="1" applyAlignment="1">
      <alignment horizontal="left" vertical="center"/>
    </xf>
    <xf numFmtId="0" fontId="13" fillId="10" borderId="1" xfId="0" applyFont="1" applyFill="1" applyBorder="1" applyAlignment="1">
      <alignment horizontal="left" vertical="center"/>
    </xf>
    <xf numFmtId="0" fontId="0" fillId="10" borderId="1" xfId="0" applyFill="1" applyBorder="1"/>
    <xf numFmtId="0" fontId="20" fillId="10" borderId="4" xfId="0" applyFont="1" applyFill="1" applyBorder="1" applyAlignment="1">
      <alignment horizontal="center" vertical="center"/>
    </xf>
    <xf numFmtId="0" fontId="17" fillId="2" borderId="7" xfId="0" applyFont="1" applyFill="1" applyBorder="1" applyAlignment="1" applyProtection="1">
      <alignment horizontal="left" vertical="center" indent="1"/>
      <protection locked="0"/>
    </xf>
    <xf numFmtId="164" fontId="17" fillId="2" borderId="7" xfId="0" applyNumberFormat="1" applyFont="1" applyFill="1" applyBorder="1" applyAlignment="1" applyProtection="1">
      <alignment horizontal="left" vertical="center" indent="1"/>
      <protection locked="0"/>
    </xf>
    <xf numFmtId="0" fontId="27" fillId="11" borderId="3" xfId="0" applyFont="1" applyFill="1" applyBorder="1" applyAlignment="1">
      <alignment horizontal="center" vertical="center"/>
    </xf>
    <xf numFmtId="0" fontId="27" fillId="11" borderId="3" xfId="0" applyFont="1" applyFill="1" applyBorder="1" applyAlignment="1">
      <alignment horizontal="left" vertical="center" indent="1"/>
    </xf>
    <xf numFmtId="0" fontId="28" fillId="10" borderId="4" xfId="0" applyFont="1" applyFill="1" applyBorder="1" applyAlignment="1">
      <alignment horizontal="center" vertical="center"/>
    </xf>
    <xf numFmtId="165" fontId="17" fillId="2" borderId="7" xfId="0" applyNumberFormat="1" applyFont="1" applyFill="1" applyBorder="1" applyAlignment="1" applyProtection="1">
      <alignment horizontal="center" vertical="center"/>
      <protection locked="0"/>
    </xf>
    <xf numFmtId="0" fontId="17" fillId="2" borderId="7" xfId="0" applyFont="1" applyFill="1" applyBorder="1" applyAlignment="1" applyProtection="1">
      <alignment horizontal="center" vertical="center"/>
      <protection locked="0"/>
    </xf>
    <xf numFmtId="0" fontId="23" fillId="10" borderId="1" xfId="0" applyFont="1" applyFill="1" applyBorder="1" applyAlignment="1">
      <alignment horizontal="left" vertical="center" indent="1"/>
    </xf>
    <xf numFmtId="0" fontId="23" fillId="10" borderId="1" xfId="0" applyFont="1" applyFill="1" applyBorder="1" applyAlignment="1">
      <alignment horizontal="left" vertical="center"/>
    </xf>
    <xf numFmtId="0" fontId="15" fillId="10" borderId="1" xfId="0" applyFont="1" applyFill="1" applyBorder="1" applyAlignment="1">
      <alignment horizontal="left" vertical="center" indent="1"/>
    </xf>
    <xf numFmtId="0" fontId="21" fillId="10" borderId="6" xfId="0" applyFont="1" applyFill="1" applyBorder="1" applyAlignment="1">
      <alignment horizontal="left" vertical="center" indent="1"/>
    </xf>
    <xf numFmtId="0" fontId="0" fillId="10" borderId="6" xfId="0" applyFill="1" applyBorder="1"/>
    <xf numFmtId="3" fontId="0" fillId="0" borderId="1" xfId="0" applyNumberFormat="1" applyBorder="1"/>
    <xf numFmtId="4" fontId="17" fillId="2" borderId="6" xfId="0" applyNumberFormat="1" applyFont="1" applyFill="1" applyBorder="1" applyAlignment="1" applyProtection="1">
      <alignment horizontal="right" vertical="center"/>
      <protection locked="0"/>
    </xf>
    <xf numFmtId="4" fontId="0" fillId="0" borderId="1" xfId="0" applyNumberFormat="1" applyBorder="1"/>
    <xf numFmtId="0" fontId="0" fillId="0" borderId="1" xfId="0" applyBorder="1"/>
    <xf numFmtId="0" fontId="27" fillId="11" borderId="3" xfId="0" applyFont="1" applyFill="1" applyBorder="1" applyAlignment="1">
      <alignment horizontal="right" vertical="center"/>
    </xf>
    <xf numFmtId="0" fontId="14" fillId="10" borderId="6" xfId="0" applyFont="1" applyFill="1" applyBorder="1" applyAlignment="1">
      <alignment horizontal="center" vertical="center"/>
    </xf>
    <xf numFmtId="165" fontId="21" fillId="10" borderId="6" xfId="0" applyNumberFormat="1" applyFont="1" applyFill="1" applyBorder="1" applyAlignment="1">
      <alignment horizontal="center" vertical="center"/>
    </xf>
    <xf numFmtId="4" fontId="21" fillId="6" borderId="6" xfId="0" applyNumberFormat="1" applyFont="1" applyFill="1" applyBorder="1" applyAlignment="1">
      <alignment horizontal="right" vertical="center"/>
    </xf>
    <xf numFmtId="4" fontId="21" fillId="7" borderId="6" xfId="0" applyNumberFormat="1" applyFont="1" applyFill="1" applyBorder="1" applyAlignment="1">
      <alignment horizontal="right" vertical="center"/>
    </xf>
    <xf numFmtId="4" fontId="21" fillId="8" borderId="6" xfId="0" applyNumberFormat="1" applyFont="1" applyFill="1" applyBorder="1" applyAlignment="1">
      <alignment horizontal="right" vertical="center"/>
    </xf>
    <xf numFmtId="0" fontId="21" fillId="10" borderId="9" xfId="0" applyFont="1" applyFill="1" applyBorder="1" applyAlignment="1">
      <alignment horizontal="left" vertical="center" indent="1"/>
    </xf>
    <xf numFmtId="0" fontId="0" fillId="10" borderId="9" xfId="0" applyFill="1" applyBorder="1"/>
    <xf numFmtId="0" fontId="30" fillId="12" borderId="8" xfId="0" applyFont="1" applyFill="1" applyBorder="1" applyAlignment="1">
      <alignment horizontal="left" vertical="center" indent="1"/>
    </xf>
    <xf numFmtId="0" fontId="0" fillId="12" borderId="8" xfId="0" applyFill="1" applyBorder="1"/>
    <xf numFmtId="0" fontId="15" fillId="15" borderId="6" xfId="0" applyFont="1" applyFill="1" applyBorder="1" applyAlignment="1">
      <alignment horizontal="left" vertical="center" indent="1"/>
    </xf>
    <xf numFmtId="0" fontId="0" fillId="15" borderId="6" xfId="0" applyFill="1" applyBorder="1"/>
    <xf numFmtId="0" fontId="30" fillId="12" borderId="10" xfId="0" applyFont="1" applyFill="1" applyBorder="1" applyAlignment="1">
      <alignment horizontal="left" vertical="center" indent="1"/>
    </xf>
    <xf numFmtId="0" fontId="0" fillId="12" borderId="10" xfId="0" applyFill="1" applyBorder="1"/>
    <xf numFmtId="0" fontId="36" fillId="10" borderId="6" xfId="0" applyFont="1" applyFill="1" applyBorder="1" applyAlignment="1">
      <alignment horizontal="center" vertical="center"/>
    </xf>
    <xf numFmtId="0" fontId="14" fillId="10" borderId="6" xfId="0" applyFont="1" applyFill="1" applyBorder="1" applyAlignment="1">
      <alignment horizontal="left" vertical="center"/>
    </xf>
    <xf numFmtId="0" fontId="37" fillId="10" borderId="6" xfId="0" applyFont="1" applyFill="1" applyBorder="1" applyAlignment="1">
      <alignment horizontal="right" vertical="center"/>
    </xf>
    <xf numFmtId="0" fontId="9" fillId="12" borderId="6" xfId="0" applyFont="1" applyFill="1" applyBorder="1" applyAlignment="1">
      <alignment horizontal="center" vertical="center"/>
    </xf>
    <xf numFmtId="0" fontId="38" fillId="12" borderId="6" xfId="0" applyFont="1" applyFill="1" applyBorder="1" applyAlignment="1">
      <alignment horizontal="left" vertical="center"/>
    </xf>
    <xf numFmtId="0" fontId="10" fillId="12" borderId="6" xfId="0" applyFont="1" applyFill="1" applyBorder="1" applyAlignment="1">
      <alignment horizontal="right" vertical="center"/>
    </xf>
    <xf numFmtId="0" fontId="11" fillId="12" borderId="6" xfId="0" applyFont="1" applyFill="1" applyBorder="1" applyAlignment="1">
      <alignment horizontal="right" vertical="center"/>
    </xf>
    <xf numFmtId="0" fontId="12" fillId="10" borderId="6" xfId="0" applyFont="1" applyFill="1" applyBorder="1" applyAlignment="1">
      <alignment horizontal="center" vertical="center"/>
    </xf>
    <xf numFmtId="0" fontId="38" fillId="10" borderId="6" xfId="0" applyFont="1" applyFill="1" applyBorder="1" applyAlignment="1">
      <alignment horizontal="left" vertical="center"/>
    </xf>
    <xf numFmtId="0" fontId="0" fillId="10" borderId="0" xfId="0" applyFill="1" applyBorder="1"/>
    <xf numFmtId="0" fontId="22" fillId="14" borderId="1" xfId="0" applyFont="1" applyFill="1" applyBorder="1" applyAlignment="1">
      <alignment horizontal="left" vertical="center" indent="1"/>
    </xf>
    <xf numFmtId="0" fontId="23" fillId="10" borderId="6" xfId="0" applyFont="1" applyFill="1" applyBorder="1" applyAlignment="1">
      <alignment horizontal="left" vertical="center"/>
    </xf>
    <xf numFmtId="0" fontId="15" fillId="10" borderId="6" xfId="0" applyFont="1" applyFill="1" applyBorder="1" applyAlignment="1">
      <alignment horizontal="left" vertical="center"/>
    </xf>
    <xf numFmtId="0" fontId="24" fillId="10" borderId="6" xfId="0" applyFont="1" applyFill="1" applyBorder="1" applyAlignment="1">
      <alignment horizontal="left" vertical="center"/>
    </xf>
    <xf numFmtId="0" fontId="14" fillId="10" borderId="1" xfId="0" applyFont="1" applyFill="1" applyBorder="1" applyAlignment="1">
      <alignment horizontal="left" vertical="center" wrapText="1" indent="1"/>
    </xf>
    <xf numFmtId="0" fontId="4" fillId="10" borderId="1" xfId="0" applyFont="1" applyFill="1" applyBorder="1" applyAlignment="1">
      <alignment horizontal="left" vertical="center" wrapText="1" indent="1"/>
    </xf>
    <xf numFmtId="0" fontId="25" fillId="10" borderId="1" xfId="0" applyFont="1" applyFill="1" applyBorder="1" applyAlignment="1">
      <alignment horizontal="right" vertical="center"/>
    </xf>
    <xf numFmtId="0" fontId="26" fillId="10" borderId="1" xfId="0" applyFont="1" applyFill="1" applyBorder="1" applyAlignment="1">
      <alignment horizontal="right" vertical="center"/>
    </xf>
    <xf numFmtId="0" fontId="14" fillId="10" borderId="1" xfId="0" applyFont="1" applyFill="1" applyBorder="1" applyAlignment="1">
      <alignment horizontal="left" vertical="center" indent="1"/>
    </xf>
    <xf numFmtId="0" fontId="23" fillId="10" borderId="1" xfId="0" applyFont="1" applyFill="1" applyBorder="1" applyAlignment="1">
      <alignment horizontal="left" vertical="center"/>
    </xf>
    <xf numFmtId="0" fontId="17" fillId="2" borderId="2" xfId="0" applyFont="1" applyFill="1" applyBorder="1" applyAlignment="1" applyProtection="1">
      <alignment horizontal="left" vertical="center" wrapText="1" indent="1"/>
      <protection locked="0"/>
    </xf>
    <xf numFmtId="0" fontId="27" fillId="11" borderId="3" xfId="0" applyFont="1" applyFill="1" applyBorder="1" applyAlignment="1">
      <alignment horizontal="left" vertical="center" indent="1"/>
    </xf>
    <xf numFmtId="0" fontId="17" fillId="2" borderId="2" xfId="0" applyFont="1" applyFill="1" applyBorder="1" applyAlignment="1" applyProtection="1">
      <alignment horizontal="left" vertical="center" indent="1"/>
      <protection locked="0"/>
    </xf>
    <xf numFmtId="0" fontId="4" fillId="10" borderId="1" xfId="0" applyFont="1" applyFill="1" applyBorder="1" applyAlignment="1">
      <alignment horizontal="left" vertical="center" indent="1"/>
    </xf>
    <xf numFmtId="0" fontId="26" fillId="10" borderId="1" xfId="0" applyFont="1" applyFill="1" applyBorder="1" applyAlignment="1">
      <alignment horizontal="center" vertical="center"/>
    </xf>
    <xf numFmtId="0" fontId="26" fillId="10" borderId="1" xfId="0" applyFont="1" applyFill="1" applyBorder="1" applyAlignment="1">
      <alignment horizontal="left" vertical="center" indent="1"/>
    </xf>
    <xf numFmtId="0" fontId="29" fillId="10" borderId="1" xfId="0" applyFont="1" applyFill="1" applyBorder="1" applyAlignment="1">
      <alignment horizontal="right" vertical="center"/>
    </xf>
    <xf numFmtId="0" fontId="14" fillId="10" borderId="1" xfId="0" applyFont="1" applyFill="1" applyBorder="1" applyAlignment="1">
      <alignment horizontal="right" vertical="center"/>
    </xf>
    <xf numFmtId="0" fontId="30" fillId="12" borderId="1" xfId="0" applyFont="1" applyFill="1" applyBorder="1" applyAlignment="1">
      <alignment horizontal="left" vertical="center" indent="1"/>
    </xf>
    <xf numFmtId="0" fontId="15" fillId="10" borderId="1" xfId="0" applyFont="1" applyFill="1" applyBorder="1" applyAlignment="1">
      <alignment horizontal="left" vertical="center" indent="1"/>
    </xf>
    <xf numFmtId="0" fontId="17" fillId="10" borderId="1" xfId="0" applyFont="1" applyFill="1" applyBorder="1" applyAlignment="1">
      <alignment horizontal="left" vertical="center" indent="1"/>
    </xf>
    <xf numFmtId="0" fontId="17" fillId="2" borderId="2" xfId="0" applyFont="1" applyFill="1" applyBorder="1" applyAlignment="1" applyProtection="1">
      <alignment horizontal="center" vertical="center"/>
      <protection locked="0"/>
    </xf>
    <xf numFmtId="0" fontId="5" fillId="2" borderId="2" xfId="0" applyFont="1" applyFill="1" applyBorder="1" applyAlignment="1" applyProtection="1">
      <alignment horizontal="left" vertical="center" indent="1"/>
      <protection locked="0"/>
    </xf>
    <xf numFmtId="0" fontId="6" fillId="2" borderId="2" xfId="0" applyFont="1" applyFill="1" applyBorder="1" applyAlignment="1" applyProtection="1">
      <alignment horizontal="left" vertical="center" indent="1"/>
      <protection locked="0"/>
    </xf>
    <xf numFmtId="0" fontId="7" fillId="2" borderId="2" xfId="0" applyFont="1" applyFill="1" applyBorder="1" applyAlignment="1" applyProtection="1">
      <alignment horizontal="left" vertical="center" indent="1"/>
      <protection locked="0"/>
    </xf>
    <xf numFmtId="0" fontId="17" fillId="2" borderId="6" xfId="0" applyFont="1" applyFill="1" applyBorder="1" applyAlignment="1" applyProtection="1">
      <alignment horizontal="left" vertical="center" indent="1"/>
      <protection locked="0"/>
    </xf>
    <xf numFmtId="3" fontId="17" fillId="2" borderId="6" xfId="0" applyNumberFormat="1" applyFont="1" applyFill="1" applyBorder="1" applyAlignment="1" applyProtection="1">
      <alignment horizontal="center" vertical="center"/>
      <protection locked="0"/>
    </xf>
    <xf numFmtId="4" fontId="17" fillId="2" borderId="6" xfId="0" applyNumberFormat="1" applyFont="1" applyFill="1" applyBorder="1" applyAlignment="1" applyProtection="1">
      <alignment horizontal="right" vertical="center"/>
      <protection locked="0"/>
    </xf>
    <xf numFmtId="0" fontId="17" fillId="2" borderId="6" xfId="0" applyFont="1" applyFill="1" applyBorder="1" applyAlignment="1" applyProtection="1">
      <alignment horizontal="center" vertical="center"/>
      <protection locked="0"/>
    </xf>
    <xf numFmtId="0" fontId="2" fillId="3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  <xf numFmtId="4" fontId="21" fillId="10" borderId="9" xfId="0" applyNumberFormat="1" applyFont="1" applyFill="1" applyBorder="1" applyAlignment="1">
      <alignment horizontal="right" vertical="center"/>
    </xf>
    <xf numFmtId="4" fontId="21" fillId="10" borderId="6" xfId="0" applyNumberFormat="1" applyFont="1" applyFill="1" applyBorder="1" applyAlignment="1">
      <alignment horizontal="right" vertical="center"/>
    </xf>
    <xf numFmtId="4" fontId="31" fillId="12" borderId="8" xfId="0" applyNumberFormat="1" applyFont="1" applyFill="1" applyBorder="1" applyAlignment="1">
      <alignment horizontal="right" vertical="center"/>
    </xf>
    <xf numFmtId="4" fontId="32" fillId="12" borderId="8" xfId="0" applyNumberFormat="1" applyFont="1" applyFill="1" applyBorder="1" applyAlignment="1">
      <alignment horizontal="right" vertical="center"/>
    </xf>
    <xf numFmtId="4" fontId="33" fillId="12" borderId="8" xfId="0" applyNumberFormat="1" applyFont="1" applyFill="1" applyBorder="1" applyAlignment="1">
      <alignment horizontal="right" vertical="center"/>
    </xf>
    <xf numFmtId="0" fontId="15" fillId="2" borderId="2" xfId="0" applyFont="1" applyFill="1" applyBorder="1" applyAlignment="1" applyProtection="1">
      <alignment horizontal="left" vertical="center" indent="1"/>
      <protection locked="0"/>
    </xf>
    <xf numFmtId="0" fontId="21" fillId="10" borderId="6" xfId="0" applyFont="1" applyFill="1" applyBorder="1" applyAlignment="1">
      <alignment horizontal="center" vertical="center"/>
    </xf>
    <xf numFmtId="166" fontId="18" fillId="15" borderId="6" xfId="0" applyNumberFormat="1" applyFont="1" applyFill="1" applyBorder="1" applyAlignment="1">
      <alignment horizontal="center" vertical="center"/>
    </xf>
    <xf numFmtId="0" fontId="8" fillId="9" borderId="1" xfId="0" applyFont="1" applyFill="1" applyBorder="1" applyAlignment="1">
      <alignment horizontal="left" vertical="center" indent="1"/>
    </xf>
    <xf numFmtId="4" fontId="34" fillId="12" borderId="10" xfId="0" applyNumberFormat="1" applyFont="1" applyFill="1" applyBorder="1" applyAlignment="1">
      <alignment horizontal="right" vertical="center"/>
    </xf>
    <xf numFmtId="0" fontId="21" fillId="12" borderId="10" xfId="0" applyFont="1" applyFill="1" applyBorder="1" applyAlignment="1">
      <alignment horizontal="right" vertical="center"/>
    </xf>
    <xf numFmtId="0" fontId="30" fillId="14" borderId="1" xfId="0" applyFont="1" applyFill="1" applyBorder="1" applyAlignment="1">
      <alignment horizontal="left" vertical="center" indent="1"/>
    </xf>
    <xf numFmtId="0" fontId="21" fillId="2" borderId="11" xfId="0" applyFont="1" applyFill="1" applyBorder="1" applyAlignment="1">
      <alignment horizontal="left" vertical="top" wrapText="1" indent="1"/>
    </xf>
    <xf numFmtId="0" fontId="35" fillId="10" borderId="1" xfId="0" applyFont="1" applyFill="1" applyBorder="1" applyAlignment="1">
      <alignment horizontal="left" vertical="center"/>
    </xf>
    <xf numFmtId="0" fontId="28" fillId="10" borderId="1" xfId="0" applyFont="1" applyFill="1" applyBorder="1" applyAlignment="1">
      <alignment horizontal="left" vertical="center"/>
    </xf>
    <xf numFmtId="0" fontId="37" fillId="10" borderId="6" xfId="0" applyFont="1" applyFill="1" applyBorder="1" applyAlignment="1">
      <alignment horizontal="left" vertical="center"/>
    </xf>
    <xf numFmtId="0" fontId="39" fillId="12" borderId="6" xfId="0" applyFont="1" applyFill="1" applyBorder="1" applyAlignment="1">
      <alignment horizontal="left" vertical="center"/>
    </xf>
    <xf numFmtId="0" fontId="39" fillId="10" borderId="6" xfId="0" applyFont="1" applyFill="1" applyBorder="1" applyAlignment="1">
      <alignment horizontal="left" vertical="center"/>
    </xf>
    <xf numFmtId="0" fontId="40" fillId="10" borderId="1" xfId="0" applyFont="1" applyFill="1" applyBorder="1" applyAlignment="1">
      <alignment horizontal="left" vertical="center" indent="1"/>
    </xf>
    <xf numFmtId="0" fontId="41" fillId="10" borderId="1" xfId="0" applyFont="1" applyFill="1" applyBorder="1" applyAlignment="1">
      <alignment horizontal="left" vertical="center" indent="1"/>
    </xf>
    <xf numFmtId="0" fontId="15" fillId="2" borderId="2" xfId="0" applyFont="1" applyFill="1" applyBorder="1" applyAlignment="1">
      <alignment horizontal="left" vertical="center" wrapText="1"/>
    </xf>
  </cellXfs>
  <cellStyles count="1">
    <cellStyle name="Normal" xfId="0" builtinId="0"/>
  </cellStyles>
  <dxfs count="1">
    <dxf>
      <font>
        <b/>
        <sz val="14"/>
        <color rgb="FF081422"/>
        <name val="Arial"/>
        <charset val="1"/>
      </font>
      <fill>
        <patternFill>
          <bgColor rgb="FFC6A15B"/>
        </patternFill>
      </fill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B07A1E"/>
      <rgbColor rgb="FF800080"/>
      <rgbColor rgb="FF1F7A4D"/>
      <rgbColor rgb="FFB9C2CC"/>
      <rgbColor rgb="FF7A8899"/>
      <rgbColor rgb="FF9999FF"/>
      <rgbColor rgb="FF9A3B3B"/>
      <rgbColor rgb="FFFFF6D8"/>
      <rgbColor rgb="FFEBF9F4"/>
      <rgbColor rgb="FF660066"/>
      <rgbColor rgb="FFC6A15B"/>
      <rgbColor rgb="FF2E6BA8"/>
      <rgbColor rgb="FFC3CBD4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DF4FB"/>
      <rgbColor rgb="FFF2F4F7"/>
      <rgbColor rgb="FFF3E9D6"/>
      <rgbColor rgb="FFF4F1FC"/>
      <rgbColor rgb="FFD8B972"/>
      <rgbColor rgb="FFFAF9F6"/>
      <rgbColor rgb="FFD9D4CA"/>
      <rgbColor rgb="FF3366FF"/>
      <rgbColor rgb="FF33CCCC"/>
      <rgbColor rgb="FF99CC00"/>
      <rgbColor rgb="FFFFCC00"/>
      <rgbColor rgb="FFFF9900"/>
      <rgbColor rgb="FFFF6600"/>
      <rgbColor rgb="FF64748B"/>
      <rgbColor rgb="FFA6B0BB"/>
      <rgbColor rgb="FF16304A"/>
      <rgbColor rgb="FF1F8A6B"/>
      <rgbColor rgb="FF0E1B2A"/>
      <rgbColor rgb="FF1A2430"/>
      <rgbColor rgb="FF993300"/>
      <rgbColor rgb="FF993366"/>
      <rgbColor rgb="FF5B4BB8"/>
      <rgbColor rgb="FF33414F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35</xdr:row>
      <xdr:rowOff>0</xdr:rowOff>
    </xdr:from>
    <xdr:to>
      <xdr:col>9</xdr:col>
      <xdr:colOff>209520</xdr:colOff>
      <xdr:row>55</xdr:row>
      <xdr:rowOff>94680</xdr:rowOff>
    </xdr:to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76400" y="8648640"/>
          <a:ext cx="6800400" cy="3904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8</xdr:col>
      <xdr:colOff>10884</xdr:colOff>
      <xdr:row>4</xdr:row>
      <xdr:rowOff>76200</xdr:rowOff>
    </xdr:to>
    <xdr:pic>
      <xdr:nvPicPr>
        <xdr:cNvPr id="4" name="Image 1" descr="Picture">
          <a:extLst>
            <a:ext uri="{FF2B5EF4-FFF2-40B4-BE49-F238E27FC236}">
              <a16:creationId xmlns:a16="http://schemas.microsoft.com/office/drawing/2014/main" id="{33CDEEA5-0EB3-4DCD-98EC-138DDBF92890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0" y="0"/>
          <a:ext cx="6422570" cy="175260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2537460</xdr:colOff>
      <xdr:row>3</xdr:row>
      <xdr:rowOff>15240</xdr:rowOff>
    </xdr:to>
    <xdr:pic>
      <xdr:nvPicPr>
        <xdr:cNvPr id="3" name="Image 1" descr="Picture">
          <a:extLst>
            <a:ext uri="{FF2B5EF4-FFF2-40B4-BE49-F238E27FC236}">
              <a16:creationId xmlns:a16="http://schemas.microsoft.com/office/drawing/2014/main" id="{FD16C598-265F-4CB7-9B23-A124D1CAE0EA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0"/>
          <a:ext cx="4076700" cy="86868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441960</xdr:colOff>
      <xdr:row>3</xdr:row>
      <xdr:rowOff>15240</xdr:rowOff>
    </xdr:to>
    <xdr:pic>
      <xdr:nvPicPr>
        <xdr:cNvPr id="4" name="Image 1" descr="Picture">
          <a:extLst>
            <a:ext uri="{FF2B5EF4-FFF2-40B4-BE49-F238E27FC236}">
              <a16:creationId xmlns:a16="http://schemas.microsoft.com/office/drawing/2014/main" id="{8D43CFE3-B7C2-474A-A6EB-71C00E85E815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0"/>
          <a:ext cx="4076700" cy="86868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34</xdr:row>
      <xdr:rowOff>0</xdr:rowOff>
    </xdr:from>
    <xdr:to>
      <xdr:col>7</xdr:col>
      <xdr:colOff>348120</xdr:colOff>
      <xdr:row>53</xdr:row>
      <xdr:rowOff>56880</xdr:rowOff>
    </xdr:to>
    <xdr:pic>
      <xdr:nvPicPr>
        <xdr:cNvPr id="5" name="Image 2" descr="Picture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76400" y="7143840"/>
          <a:ext cx="6409800" cy="36763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4</xdr:col>
      <xdr:colOff>685800</xdr:colOff>
      <xdr:row>3</xdr:row>
      <xdr:rowOff>15240</xdr:rowOff>
    </xdr:to>
    <xdr:pic>
      <xdr:nvPicPr>
        <xdr:cNvPr id="6" name="Image 1" descr="Picture">
          <a:extLst>
            <a:ext uri="{FF2B5EF4-FFF2-40B4-BE49-F238E27FC236}">
              <a16:creationId xmlns:a16="http://schemas.microsoft.com/office/drawing/2014/main" id="{84618C25-BFD7-48CE-A58D-F1BA2B67C324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0" y="0"/>
          <a:ext cx="4076700" cy="86868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081422"/>
      </a:dk2>
      <a:lt2>
        <a:srgbClr val="EEF2F6"/>
      </a:lt2>
      <a:accent1>
        <a:srgbClr val="1B77AE"/>
      </a:accent1>
      <a:accent2>
        <a:srgbClr val="C6A15B"/>
      </a:accent2>
      <a:accent3>
        <a:srgbClr val="0F7A5A"/>
      </a:accent3>
      <a:accent4>
        <a:srgbClr val="B3312A"/>
      </a:accent4>
      <a:accent5>
        <a:srgbClr val="566574"/>
      </a:accent5>
      <a:accent6>
        <a:srgbClr val="3FA9E0"/>
      </a:accent6>
      <a:hlink>
        <a:srgbClr val="1B77AE"/>
      </a:hlink>
      <a:folHlink>
        <a:srgbClr val="566574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instagram.com/vapareno1/" TargetMode="External"/><Relationship Id="rId2" Type="http://schemas.openxmlformats.org/officeDocument/2006/relationships/hyperlink" Target="https://vapareno.com/" TargetMode="External"/><Relationship Id="rId1" Type="http://schemas.openxmlformats.org/officeDocument/2006/relationships/hyperlink" Target="https://wa.me/5493885880278" TargetMode="External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hyperlink" Target="https://vapareno.com/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hyperlink" Target="https://vapareno.com/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4.xml"/><Relationship Id="rId2" Type="http://schemas.openxmlformats.org/officeDocument/2006/relationships/hyperlink" Target="https://vapareno.com/" TargetMode="External"/><Relationship Id="rId1" Type="http://schemas.openxmlformats.org/officeDocument/2006/relationships/hyperlink" Target="https://wa.me/549388588027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6A15B"/>
    <pageSetUpPr fitToPage="1"/>
  </sheetPr>
  <dimension ref="A1:I78"/>
  <sheetViews>
    <sheetView showGridLines="0" zoomScale="70" zoomScaleNormal="70" workbookViewId="0">
      <selection activeCell="L12" sqref="L12"/>
    </sheetView>
  </sheetViews>
  <sheetFormatPr baseColWidth="10" defaultColWidth="8.6640625" defaultRowHeight="14.4" x14ac:dyDescent="0.3"/>
  <cols>
    <col min="1" max="1" width="2.44140625" customWidth="1"/>
    <col min="2" max="8" width="13" customWidth="1"/>
    <col min="9" max="9" width="2.44140625" customWidth="1"/>
  </cols>
  <sheetData>
    <row r="1" spans="1:9" ht="9.75" customHeight="1" x14ac:dyDescent="0.3">
      <c r="A1" s="15"/>
      <c r="B1" s="15"/>
      <c r="C1" s="15"/>
      <c r="D1" s="15"/>
      <c r="E1" s="15"/>
      <c r="F1" s="15"/>
      <c r="G1" s="15"/>
      <c r="H1" s="15"/>
      <c r="I1" s="15"/>
    </row>
    <row r="2" spans="1:9" ht="93.75" customHeight="1" x14ac:dyDescent="0.3">
      <c r="A2" s="15"/>
      <c r="B2" s="15"/>
      <c r="C2" s="15"/>
      <c r="D2" s="15"/>
      <c r="E2" s="15"/>
      <c r="F2" s="15"/>
      <c r="G2" s="15"/>
      <c r="H2" s="15"/>
      <c r="I2" s="15"/>
    </row>
    <row r="3" spans="1:9" x14ac:dyDescent="0.3">
      <c r="A3" s="15"/>
      <c r="B3" s="15"/>
      <c r="C3" s="15"/>
      <c r="D3" s="15"/>
      <c r="E3" s="15"/>
      <c r="F3" s="15"/>
      <c r="G3" s="15"/>
      <c r="H3" s="15"/>
      <c r="I3" s="15"/>
    </row>
    <row r="4" spans="1:9" x14ac:dyDescent="0.3">
      <c r="A4" s="15"/>
      <c r="B4" s="15"/>
      <c r="C4" s="15"/>
      <c r="D4" s="15"/>
      <c r="E4" s="15"/>
      <c r="F4" s="15"/>
      <c r="G4" s="15"/>
      <c r="H4" s="15"/>
      <c r="I4" s="15"/>
    </row>
    <row r="5" spans="1:9" ht="7.5" customHeight="1" x14ac:dyDescent="0.3">
      <c r="A5" s="15"/>
      <c r="B5" s="15"/>
      <c r="C5" s="15"/>
      <c r="D5" s="15"/>
      <c r="E5" s="15"/>
      <c r="F5" s="15"/>
      <c r="G5" s="15"/>
      <c r="H5" s="15"/>
      <c r="I5" s="15"/>
    </row>
    <row r="6" spans="1:9" ht="36" customHeight="1" x14ac:dyDescent="0.3">
      <c r="A6" s="15"/>
      <c r="B6" s="14" t="s">
        <v>0</v>
      </c>
      <c r="C6" s="14"/>
      <c r="D6" s="14"/>
      <c r="E6" s="14"/>
      <c r="F6" s="14"/>
      <c r="G6" s="14"/>
      <c r="H6" s="14"/>
      <c r="I6" s="15"/>
    </row>
    <row r="7" spans="1:9" ht="19.5" customHeight="1" x14ac:dyDescent="0.3">
      <c r="A7" s="15"/>
      <c r="B7" s="13" t="s">
        <v>1</v>
      </c>
      <c r="C7" s="13"/>
      <c r="D7" s="13"/>
      <c r="E7" s="13"/>
      <c r="F7" s="13"/>
      <c r="G7" s="13"/>
      <c r="H7" s="13"/>
      <c r="I7" s="15"/>
    </row>
    <row r="8" spans="1:9" x14ac:dyDescent="0.3">
      <c r="A8" s="15"/>
      <c r="B8" s="12" t="s">
        <v>2</v>
      </c>
      <c r="C8" s="12"/>
      <c r="D8" s="12"/>
      <c r="E8" s="12"/>
      <c r="F8" s="12"/>
      <c r="G8" s="12"/>
      <c r="H8" s="12"/>
      <c r="I8" s="15"/>
    </row>
    <row r="9" spans="1:9" ht="21.75" customHeight="1" x14ac:dyDescent="0.3">
      <c r="A9" s="15"/>
      <c r="B9" s="11" t="s">
        <v>3</v>
      </c>
      <c r="C9" s="11"/>
      <c r="D9" s="11"/>
      <c r="E9" s="11"/>
      <c r="F9" s="11"/>
      <c r="G9" s="11"/>
      <c r="H9" s="11"/>
      <c r="I9" s="15"/>
    </row>
    <row r="10" spans="1:9" ht="19.5" customHeight="1" x14ac:dyDescent="0.3">
      <c r="A10" s="15"/>
      <c r="B10" s="10" t="s">
        <v>4</v>
      </c>
      <c r="C10" s="10"/>
      <c r="D10" s="10"/>
      <c r="E10" s="10"/>
      <c r="F10" s="10"/>
      <c r="G10" s="10"/>
      <c r="H10" s="10"/>
      <c r="I10" s="15"/>
    </row>
    <row r="11" spans="1:9" ht="31.5" customHeight="1" x14ac:dyDescent="0.3">
      <c r="A11" s="15"/>
      <c r="B11" s="9" t="s">
        <v>5</v>
      </c>
      <c r="C11" s="9"/>
      <c r="D11" s="9"/>
      <c r="E11" s="9"/>
      <c r="F11" s="9"/>
      <c r="G11" s="9"/>
      <c r="H11" s="9"/>
      <c r="I11" s="15"/>
    </row>
    <row r="12" spans="1:9" ht="31.5" customHeight="1" x14ac:dyDescent="0.3">
      <c r="A12" s="15"/>
      <c r="B12" s="9"/>
      <c r="C12" s="9"/>
      <c r="D12" s="9"/>
      <c r="E12" s="9"/>
      <c r="F12" s="9"/>
      <c r="G12" s="9"/>
      <c r="H12" s="9"/>
      <c r="I12" s="15"/>
    </row>
    <row r="13" spans="1:9" ht="18" customHeight="1" x14ac:dyDescent="0.3">
      <c r="A13" s="15"/>
      <c r="B13" s="9"/>
      <c r="C13" s="9"/>
      <c r="D13" s="9"/>
      <c r="E13" s="9"/>
      <c r="F13" s="9"/>
      <c r="G13" s="9"/>
      <c r="H13" s="9"/>
      <c r="I13" s="15"/>
    </row>
    <row r="14" spans="1:9" ht="9.75" customHeight="1" x14ac:dyDescent="0.3">
      <c r="A14" s="15"/>
      <c r="B14" s="15"/>
      <c r="C14" s="15"/>
      <c r="D14" s="15"/>
      <c r="E14" s="15"/>
      <c r="F14" s="15"/>
      <c r="G14" s="15"/>
      <c r="H14" s="15"/>
      <c r="I14" s="15"/>
    </row>
    <row r="15" spans="1:9" ht="21.75" customHeight="1" x14ac:dyDescent="0.3">
      <c r="A15" s="15"/>
      <c r="B15" s="8" t="s">
        <v>6</v>
      </c>
      <c r="C15" s="8"/>
      <c r="D15" s="8"/>
      <c r="E15" s="8"/>
      <c r="F15" s="8"/>
      <c r="G15" s="8"/>
      <c r="H15" s="8"/>
      <c r="I15" s="15"/>
    </row>
    <row r="16" spans="1:9" ht="7.5" customHeight="1" x14ac:dyDescent="0.3">
      <c r="A16" s="15"/>
      <c r="B16" s="8"/>
      <c r="C16" s="8"/>
      <c r="D16" s="8"/>
      <c r="E16" s="8"/>
      <c r="F16" s="8"/>
      <c r="G16" s="8"/>
      <c r="H16" s="8"/>
      <c r="I16" s="15"/>
    </row>
    <row r="17" spans="1:9" ht="18" customHeight="1" x14ac:dyDescent="0.3">
      <c r="A17" s="15"/>
      <c r="B17" s="7" t="s">
        <v>7</v>
      </c>
      <c r="C17" s="7"/>
      <c r="D17" s="7"/>
      <c r="E17" s="7"/>
      <c r="F17" s="7"/>
      <c r="G17" s="7"/>
      <c r="H17" s="7"/>
      <c r="I17" s="15"/>
    </row>
    <row r="18" spans="1:9" ht="12" customHeight="1" x14ac:dyDescent="0.3">
      <c r="A18" s="15"/>
      <c r="B18" s="15"/>
      <c r="C18" s="15"/>
      <c r="D18" s="15"/>
      <c r="E18" s="15"/>
      <c r="F18" s="15"/>
      <c r="G18" s="15"/>
      <c r="H18" s="15"/>
      <c r="I18" s="15"/>
    </row>
    <row r="19" spans="1:9" ht="19.5" customHeight="1" x14ac:dyDescent="0.3">
      <c r="A19" s="15"/>
      <c r="B19" s="10" t="s">
        <v>8</v>
      </c>
      <c r="C19" s="10"/>
      <c r="D19" s="10"/>
      <c r="E19" s="10"/>
      <c r="F19" s="10"/>
      <c r="G19" s="10"/>
      <c r="H19" s="10"/>
      <c r="I19" s="15"/>
    </row>
    <row r="20" spans="1:9" ht="18.75" customHeight="1" x14ac:dyDescent="0.3">
      <c r="A20" s="15"/>
      <c r="B20" s="16" t="s">
        <v>9</v>
      </c>
      <c r="C20" s="6" t="s">
        <v>10</v>
      </c>
      <c r="D20" s="6"/>
      <c r="E20" s="5" t="s">
        <v>11</v>
      </c>
      <c r="F20" s="5"/>
      <c r="G20" s="5"/>
      <c r="H20" s="5"/>
      <c r="I20" s="15"/>
    </row>
    <row r="21" spans="1:9" ht="18.75" customHeight="1" x14ac:dyDescent="0.3">
      <c r="A21" s="15"/>
      <c r="B21" s="16" t="s">
        <v>12</v>
      </c>
      <c r="C21" s="6" t="s">
        <v>13</v>
      </c>
      <c r="D21" s="6"/>
      <c r="E21" s="5" t="s">
        <v>14</v>
      </c>
      <c r="F21" s="5"/>
      <c r="G21" s="5"/>
      <c r="H21" s="5"/>
      <c r="I21" s="15"/>
    </row>
    <row r="22" spans="1:9" ht="18.75" customHeight="1" x14ac:dyDescent="0.3">
      <c r="A22" s="15"/>
      <c r="B22" s="16" t="s">
        <v>15</v>
      </c>
      <c r="C22" s="6" t="s">
        <v>16</v>
      </c>
      <c r="D22" s="6"/>
      <c r="E22" s="5" t="s">
        <v>17</v>
      </c>
      <c r="F22" s="5"/>
      <c r="G22" s="5"/>
      <c r="H22" s="5"/>
      <c r="I22" s="15"/>
    </row>
    <row r="23" spans="1:9" ht="18.75" customHeight="1" x14ac:dyDescent="0.3">
      <c r="A23" s="15"/>
      <c r="B23" s="16" t="s">
        <v>18</v>
      </c>
      <c r="C23" s="6" t="s">
        <v>19</v>
      </c>
      <c r="D23" s="6"/>
      <c r="E23" s="5" t="s">
        <v>20</v>
      </c>
      <c r="F23" s="5"/>
      <c r="G23" s="5"/>
      <c r="H23" s="5"/>
      <c r="I23" s="15"/>
    </row>
    <row r="24" spans="1:9" ht="12" customHeight="1" x14ac:dyDescent="0.3">
      <c r="A24" s="15"/>
      <c r="B24" s="15"/>
      <c r="C24" s="15"/>
      <c r="D24" s="15"/>
      <c r="E24" s="15"/>
      <c r="F24" s="15"/>
      <c r="G24" s="15"/>
      <c r="H24" s="15"/>
      <c r="I24" s="15"/>
    </row>
    <row r="25" spans="1:9" ht="19.5" customHeight="1" x14ac:dyDescent="0.3">
      <c r="A25" s="15"/>
      <c r="B25" s="4" t="s">
        <v>21</v>
      </c>
      <c r="C25" s="4"/>
      <c r="D25" s="4"/>
      <c r="E25" s="4"/>
      <c r="F25" s="4"/>
      <c r="G25" s="4"/>
      <c r="H25" s="4"/>
      <c r="I25" s="15"/>
    </row>
    <row r="26" spans="1:9" x14ac:dyDescent="0.3">
      <c r="A26" s="15"/>
      <c r="B26" s="3" t="s">
        <v>22</v>
      </c>
      <c r="C26" s="3"/>
      <c r="D26" s="3"/>
      <c r="E26" s="15"/>
      <c r="F26" s="2" t="s">
        <v>23</v>
      </c>
      <c r="G26" s="2"/>
      <c r="H26" s="2"/>
      <c r="I26" s="15"/>
    </row>
    <row r="27" spans="1:9" ht="15" customHeight="1" x14ac:dyDescent="0.3">
      <c r="A27" s="15"/>
      <c r="B27" s="1" t="s">
        <v>24</v>
      </c>
      <c r="C27" s="1"/>
      <c r="D27" s="1"/>
      <c r="E27" s="15"/>
      <c r="F27" s="12" t="s">
        <v>25</v>
      </c>
      <c r="G27" s="12"/>
      <c r="H27" s="12"/>
      <c r="I27" s="15"/>
    </row>
    <row r="28" spans="1:9" ht="15" customHeight="1" x14ac:dyDescent="0.3">
      <c r="A28" s="15"/>
      <c r="B28" s="1" t="s">
        <v>26</v>
      </c>
      <c r="C28" s="1"/>
      <c r="D28" s="1"/>
      <c r="E28" s="15"/>
      <c r="F28" s="12" t="s">
        <v>27</v>
      </c>
      <c r="G28" s="12"/>
      <c r="H28" s="12"/>
      <c r="I28" s="15"/>
    </row>
    <row r="29" spans="1:9" ht="15" customHeight="1" x14ac:dyDescent="0.3">
      <c r="A29" s="15"/>
      <c r="B29" s="1" t="s">
        <v>28</v>
      </c>
      <c r="C29" s="1"/>
      <c r="D29" s="1"/>
      <c r="E29" s="15"/>
      <c r="F29" s="12" t="s">
        <v>29</v>
      </c>
      <c r="G29" s="12"/>
      <c r="H29" s="12"/>
      <c r="I29" s="15"/>
    </row>
    <row r="30" spans="1:9" ht="15" customHeight="1" x14ac:dyDescent="0.3">
      <c r="A30" s="15"/>
      <c r="B30" s="1" t="s">
        <v>30</v>
      </c>
      <c r="C30" s="1"/>
      <c r="D30" s="1"/>
      <c r="E30" s="15"/>
      <c r="F30" s="12" t="s">
        <v>31</v>
      </c>
      <c r="G30" s="12"/>
      <c r="H30" s="12"/>
      <c r="I30" s="15"/>
    </row>
    <row r="31" spans="1:9" ht="15" customHeight="1" x14ac:dyDescent="0.3">
      <c r="A31" s="15"/>
      <c r="B31" s="1" t="s">
        <v>32</v>
      </c>
      <c r="C31" s="1"/>
      <c r="D31" s="1"/>
      <c r="E31" s="15"/>
      <c r="F31" s="12" t="s">
        <v>33</v>
      </c>
      <c r="G31" s="12"/>
      <c r="H31" s="12"/>
      <c r="I31" s="15"/>
    </row>
    <row r="32" spans="1:9" ht="15" customHeight="1" x14ac:dyDescent="0.3">
      <c r="A32" s="15"/>
      <c r="B32" s="1" t="s">
        <v>34</v>
      </c>
      <c r="C32" s="1"/>
      <c r="D32" s="1"/>
      <c r="E32" s="15"/>
      <c r="F32" s="12" t="s">
        <v>35</v>
      </c>
      <c r="G32" s="12"/>
      <c r="H32" s="12"/>
      <c r="I32" s="15"/>
    </row>
    <row r="33" spans="1:9" ht="12" customHeight="1" x14ac:dyDescent="0.3">
      <c r="A33" s="15"/>
      <c r="B33" s="15"/>
      <c r="C33" s="15"/>
      <c r="D33" s="15"/>
      <c r="E33" s="15"/>
      <c r="F33" s="15"/>
      <c r="G33" s="15"/>
      <c r="H33" s="15"/>
      <c r="I33" s="15"/>
    </row>
    <row r="34" spans="1:9" ht="19.5" customHeight="1" x14ac:dyDescent="0.3">
      <c r="A34" s="15"/>
      <c r="B34" s="10" t="s">
        <v>36</v>
      </c>
      <c r="C34" s="10"/>
      <c r="D34" s="10"/>
      <c r="E34" s="10"/>
      <c r="F34" s="10"/>
      <c r="G34" s="10"/>
      <c r="H34" s="10"/>
      <c r="I34" s="15"/>
    </row>
    <row r="35" spans="1:9" ht="15.75" customHeight="1" x14ac:dyDescent="0.3">
      <c r="A35" s="15"/>
      <c r="B35" s="12" t="s">
        <v>37</v>
      </c>
      <c r="C35" s="12"/>
      <c r="D35" s="12"/>
      <c r="E35" s="12"/>
      <c r="F35" s="12"/>
      <c r="G35" s="12"/>
      <c r="H35" s="12"/>
      <c r="I35" s="15"/>
    </row>
    <row r="36" spans="1:9" ht="15" customHeight="1" x14ac:dyDescent="0.3">
      <c r="A36" s="15"/>
      <c r="B36" s="15"/>
      <c r="C36" s="15"/>
      <c r="D36" s="15"/>
      <c r="E36" s="15"/>
      <c r="F36" s="15"/>
      <c r="G36" s="15"/>
      <c r="H36" s="15"/>
      <c r="I36" s="15"/>
    </row>
    <row r="37" spans="1:9" ht="15" customHeight="1" x14ac:dyDescent="0.3">
      <c r="A37" s="15"/>
      <c r="B37" s="15"/>
      <c r="C37" s="15"/>
      <c r="D37" s="15"/>
      <c r="E37" s="15"/>
      <c r="F37" s="15"/>
      <c r="G37" s="15"/>
      <c r="H37" s="15"/>
      <c r="I37" s="15"/>
    </row>
    <row r="38" spans="1:9" ht="15" customHeight="1" x14ac:dyDescent="0.3">
      <c r="A38" s="15"/>
      <c r="B38" s="15"/>
      <c r="C38" s="15"/>
      <c r="D38" s="15"/>
      <c r="E38" s="15"/>
      <c r="F38" s="15"/>
      <c r="G38" s="15"/>
      <c r="H38" s="15"/>
      <c r="I38" s="15"/>
    </row>
    <row r="39" spans="1:9" ht="15" customHeight="1" x14ac:dyDescent="0.3">
      <c r="A39" s="15"/>
      <c r="B39" s="15"/>
      <c r="C39" s="15"/>
      <c r="D39" s="15"/>
      <c r="E39" s="15"/>
      <c r="F39" s="15"/>
      <c r="G39" s="15"/>
      <c r="H39" s="15"/>
      <c r="I39" s="15"/>
    </row>
    <row r="40" spans="1:9" ht="15" customHeight="1" x14ac:dyDescent="0.3">
      <c r="A40" s="15"/>
      <c r="B40" s="15"/>
      <c r="C40" s="15"/>
      <c r="D40" s="15"/>
      <c r="E40" s="15"/>
      <c r="F40" s="15"/>
      <c r="G40" s="15"/>
      <c r="H40" s="15"/>
      <c r="I40" s="15"/>
    </row>
    <row r="41" spans="1:9" ht="15" customHeight="1" x14ac:dyDescent="0.3">
      <c r="A41" s="15"/>
      <c r="B41" s="15"/>
      <c r="C41" s="15"/>
      <c r="D41" s="15"/>
      <c r="E41" s="15"/>
      <c r="F41" s="15"/>
      <c r="G41" s="15"/>
      <c r="H41" s="15"/>
      <c r="I41" s="15"/>
    </row>
    <row r="42" spans="1:9" ht="15" customHeight="1" x14ac:dyDescent="0.3">
      <c r="A42" s="15"/>
      <c r="B42" s="15"/>
      <c r="C42" s="15"/>
      <c r="D42" s="15"/>
      <c r="E42" s="15"/>
      <c r="F42" s="15"/>
      <c r="G42" s="15"/>
      <c r="H42" s="15"/>
      <c r="I42" s="15"/>
    </row>
    <row r="43" spans="1:9" ht="15" customHeight="1" x14ac:dyDescent="0.3">
      <c r="A43" s="15"/>
      <c r="B43" s="15"/>
      <c r="C43" s="15"/>
      <c r="D43" s="15"/>
      <c r="E43" s="15"/>
      <c r="F43" s="15"/>
      <c r="G43" s="15"/>
      <c r="H43" s="15"/>
      <c r="I43" s="15"/>
    </row>
    <row r="44" spans="1:9" ht="15" customHeight="1" x14ac:dyDescent="0.3">
      <c r="A44" s="15"/>
      <c r="B44" s="15"/>
      <c r="C44" s="15"/>
      <c r="D44" s="15"/>
      <c r="E44" s="15"/>
      <c r="F44" s="15"/>
      <c r="G44" s="15"/>
      <c r="H44" s="15"/>
      <c r="I44" s="15"/>
    </row>
    <row r="45" spans="1:9" ht="15" customHeight="1" x14ac:dyDescent="0.3">
      <c r="A45" s="15"/>
      <c r="B45" s="15"/>
      <c r="C45" s="15"/>
      <c r="D45" s="15"/>
      <c r="E45" s="15"/>
      <c r="F45" s="15"/>
      <c r="G45" s="15"/>
      <c r="H45" s="15"/>
      <c r="I45" s="15"/>
    </row>
    <row r="46" spans="1:9" ht="15" customHeight="1" x14ac:dyDescent="0.3">
      <c r="A46" s="15"/>
      <c r="B46" s="15"/>
      <c r="C46" s="15"/>
      <c r="D46" s="15"/>
      <c r="E46" s="15"/>
      <c r="F46" s="15"/>
      <c r="G46" s="15"/>
      <c r="H46" s="15"/>
      <c r="I46" s="15"/>
    </row>
    <row r="47" spans="1:9" ht="15" customHeight="1" x14ac:dyDescent="0.3">
      <c r="A47" s="15"/>
      <c r="B47" s="15"/>
      <c r="C47" s="15"/>
      <c r="D47" s="15"/>
      <c r="E47" s="15"/>
      <c r="F47" s="15"/>
      <c r="G47" s="15"/>
      <c r="H47" s="15"/>
      <c r="I47" s="15"/>
    </row>
    <row r="48" spans="1:9" ht="15" customHeight="1" x14ac:dyDescent="0.3">
      <c r="A48" s="15"/>
      <c r="B48" s="15"/>
      <c r="C48" s="15"/>
      <c r="D48" s="15"/>
      <c r="E48" s="15"/>
      <c r="F48" s="15"/>
      <c r="G48" s="15"/>
      <c r="H48" s="15"/>
      <c r="I48" s="15"/>
    </row>
    <row r="49" spans="1:9" ht="15" customHeight="1" x14ac:dyDescent="0.3">
      <c r="A49" s="15"/>
      <c r="B49" s="15"/>
      <c r="C49" s="15"/>
      <c r="D49" s="15"/>
      <c r="E49" s="15"/>
      <c r="F49" s="15"/>
      <c r="G49" s="15"/>
      <c r="H49" s="15"/>
      <c r="I49" s="15"/>
    </row>
    <row r="50" spans="1:9" ht="15" customHeight="1" x14ac:dyDescent="0.3">
      <c r="A50" s="15"/>
      <c r="B50" s="15"/>
      <c r="C50" s="15"/>
      <c r="D50" s="15"/>
      <c r="E50" s="15"/>
      <c r="F50" s="15"/>
      <c r="G50" s="15"/>
      <c r="H50" s="15"/>
      <c r="I50" s="15"/>
    </row>
    <row r="51" spans="1:9" ht="15" customHeight="1" x14ac:dyDescent="0.3">
      <c r="A51" s="15"/>
      <c r="B51" s="15"/>
      <c r="C51" s="15"/>
      <c r="D51" s="15"/>
      <c r="E51" s="15"/>
      <c r="F51" s="15"/>
      <c r="G51" s="15"/>
      <c r="H51" s="15"/>
      <c r="I51" s="15"/>
    </row>
    <row r="52" spans="1:9" ht="15" customHeight="1" x14ac:dyDescent="0.3">
      <c r="A52" s="15"/>
      <c r="B52" s="15"/>
      <c r="C52" s="15"/>
      <c r="D52" s="15"/>
      <c r="E52" s="15"/>
      <c r="F52" s="15"/>
      <c r="G52" s="15"/>
      <c r="H52" s="15"/>
      <c r="I52" s="15"/>
    </row>
    <row r="53" spans="1:9" ht="15" customHeight="1" x14ac:dyDescent="0.3">
      <c r="A53" s="15"/>
      <c r="B53" s="15"/>
      <c r="C53" s="15"/>
      <c r="D53" s="15"/>
      <c r="E53" s="15"/>
      <c r="F53" s="15"/>
      <c r="G53" s="15"/>
      <c r="H53" s="15"/>
      <c r="I53" s="15"/>
    </row>
    <row r="54" spans="1:9" ht="15" customHeight="1" x14ac:dyDescent="0.3">
      <c r="A54" s="15"/>
      <c r="B54" s="15"/>
      <c r="C54" s="15"/>
      <c r="D54" s="15"/>
      <c r="E54" s="15"/>
      <c r="F54" s="15"/>
      <c r="G54" s="15"/>
      <c r="H54" s="15"/>
      <c r="I54" s="15"/>
    </row>
    <row r="55" spans="1:9" ht="15" customHeight="1" x14ac:dyDescent="0.3">
      <c r="A55" s="15"/>
      <c r="B55" s="15"/>
      <c r="C55" s="15"/>
      <c r="D55" s="15"/>
      <c r="E55" s="15"/>
      <c r="F55" s="15"/>
      <c r="G55" s="15"/>
      <c r="H55" s="15"/>
      <c r="I55" s="15"/>
    </row>
    <row r="56" spans="1:9" ht="15" customHeight="1" x14ac:dyDescent="0.3">
      <c r="A56" s="15"/>
      <c r="B56" s="15"/>
      <c r="C56" s="15"/>
      <c r="D56" s="15"/>
      <c r="E56" s="15"/>
      <c r="F56" s="15"/>
      <c r="G56" s="15"/>
      <c r="H56" s="15"/>
      <c r="I56" s="15"/>
    </row>
    <row r="57" spans="1:9" ht="15" customHeight="1" x14ac:dyDescent="0.3">
      <c r="A57" s="15"/>
      <c r="B57" s="15"/>
      <c r="C57" s="15"/>
      <c r="D57" s="15"/>
      <c r="E57" s="15"/>
      <c r="F57" s="15"/>
      <c r="G57" s="15"/>
      <c r="H57" s="15"/>
      <c r="I57" s="15"/>
    </row>
    <row r="58" spans="1:9" ht="15" customHeight="1" x14ac:dyDescent="0.3">
      <c r="A58" s="15"/>
      <c r="B58" s="15"/>
      <c r="C58" s="15"/>
      <c r="D58" s="15"/>
      <c r="E58" s="15"/>
      <c r="F58" s="15"/>
      <c r="G58" s="15"/>
      <c r="H58" s="15"/>
      <c r="I58" s="15"/>
    </row>
    <row r="59" spans="1:9" ht="15" customHeight="1" x14ac:dyDescent="0.3">
      <c r="A59" s="15"/>
      <c r="B59" s="15"/>
      <c r="C59" s="15"/>
      <c r="D59" s="15"/>
      <c r="E59" s="15"/>
      <c r="F59" s="15"/>
      <c r="G59" s="15"/>
      <c r="H59" s="15"/>
      <c r="I59" s="15"/>
    </row>
    <row r="60" spans="1:9" ht="12" customHeight="1" x14ac:dyDescent="0.3">
      <c r="A60" s="15"/>
      <c r="B60" s="15"/>
      <c r="C60" s="15"/>
      <c r="D60" s="15"/>
      <c r="E60" s="15"/>
      <c r="F60" s="15"/>
      <c r="G60" s="15"/>
      <c r="H60" s="15"/>
      <c r="I60" s="15"/>
    </row>
    <row r="61" spans="1:9" ht="19.5" customHeight="1" x14ac:dyDescent="0.3">
      <c r="A61" s="15"/>
      <c r="B61" s="57" t="s">
        <v>38</v>
      </c>
      <c r="C61" s="57"/>
      <c r="D61" s="57"/>
      <c r="E61" s="57"/>
      <c r="F61" s="57"/>
      <c r="G61" s="57"/>
      <c r="H61" s="57"/>
      <c r="I61" s="15"/>
    </row>
    <row r="62" spans="1:9" ht="16.5" customHeight="1" x14ac:dyDescent="0.3">
      <c r="A62" s="15"/>
      <c r="B62" s="58" t="s">
        <v>39</v>
      </c>
      <c r="C62" s="58"/>
      <c r="D62" s="59" t="s">
        <v>40</v>
      </c>
      <c r="E62" s="59"/>
      <c r="F62" s="59"/>
      <c r="G62" s="59"/>
      <c r="H62" s="59"/>
      <c r="I62" s="15"/>
    </row>
    <row r="63" spans="1:9" ht="16.5" customHeight="1" x14ac:dyDescent="0.3">
      <c r="A63" s="15"/>
      <c r="B63" s="58" t="s">
        <v>41</v>
      </c>
      <c r="C63" s="58"/>
      <c r="D63" s="60" t="s">
        <v>42</v>
      </c>
      <c r="E63" s="60"/>
      <c r="F63" s="60"/>
      <c r="G63" s="60"/>
      <c r="H63" s="60"/>
      <c r="I63" s="15"/>
    </row>
    <row r="64" spans="1:9" ht="16.5" customHeight="1" x14ac:dyDescent="0.3">
      <c r="A64" s="15"/>
      <c r="B64" s="58" t="s">
        <v>43</v>
      </c>
      <c r="C64" s="58"/>
      <c r="D64" s="59" t="s">
        <v>44</v>
      </c>
      <c r="E64" s="59"/>
      <c r="F64" s="59"/>
      <c r="G64" s="59"/>
      <c r="H64" s="59"/>
      <c r="I64" s="15"/>
    </row>
    <row r="65" spans="1:9" ht="16.5" customHeight="1" x14ac:dyDescent="0.3">
      <c r="A65" s="15"/>
      <c r="B65" s="58" t="s">
        <v>45</v>
      </c>
      <c r="C65" s="58"/>
      <c r="D65" s="59" t="s">
        <v>46</v>
      </c>
      <c r="E65" s="59"/>
      <c r="F65" s="59"/>
      <c r="G65" s="59"/>
      <c r="H65" s="59"/>
      <c r="I65" s="15"/>
    </row>
    <row r="66" spans="1:9" ht="16.5" customHeight="1" x14ac:dyDescent="0.3">
      <c r="A66" s="15"/>
      <c r="B66" s="58" t="s">
        <v>47</v>
      </c>
      <c r="C66" s="58"/>
      <c r="D66" s="59" t="s">
        <v>48</v>
      </c>
      <c r="E66" s="59"/>
      <c r="F66" s="59"/>
      <c r="G66" s="59"/>
      <c r="H66" s="59"/>
      <c r="I66" s="15"/>
    </row>
    <row r="67" spans="1:9" ht="12" customHeight="1" x14ac:dyDescent="0.3">
      <c r="A67" s="15"/>
      <c r="B67" s="15"/>
      <c r="C67" s="15"/>
      <c r="D67" s="15"/>
      <c r="E67" s="15"/>
      <c r="F67" s="15"/>
      <c r="G67" s="15"/>
      <c r="H67" s="15"/>
      <c r="I67" s="15"/>
    </row>
    <row r="68" spans="1:9" ht="15" customHeight="1" x14ac:dyDescent="0.3">
      <c r="A68" s="15"/>
      <c r="B68" s="61" t="s">
        <v>49</v>
      </c>
      <c r="C68" s="61"/>
      <c r="D68" s="61"/>
      <c r="E68" s="61"/>
      <c r="F68" s="61"/>
      <c r="G68" s="61"/>
      <c r="H68" s="61"/>
      <c r="I68" s="15"/>
    </row>
    <row r="69" spans="1:9" ht="15" customHeight="1" x14ac:dyDescent="0.3">
      <c r="A69" s="15"/>
      <c r="B69" s="61"/>
      <c r="C69" s="61"/>
      <c r="D69" s="61"/>
      <c r="E69" s="61"/>
      <c r="F69" s="61"/>
      <c r="G69" s="61"/>
      <c r="H69" s="61"/>
      <c r="I69" s="15"/>
    </row>
    <row r="70" spans="1:9" ht="15" customHeight="1" x14ac:dyDescent="0.3">
      <c r="A70" s="15"/>
      <c r="B70" s="62" t="s">
        <v>50</v>
      </c>
      <c r="C70" s="62"/>
      <c r="D70" s="62"/>
      <c r="E70" s="62"/>
      <c r="F70" s="62"/>
      <c r="G70" s="62"/>
      <c r="H70" s="62"/>
      <c r="I70" s="15"/>
    </row>
    <row r="71" spans="1:9" ht="15" customHeight="1" x14ac:dyDescent="0.3">
      <c r="A71" s="15"/>
      <c r="B71" s="62"/>
      <c r="C71" s="62"/>
      <c r="D71" s="62"/>
      <c r="E71" s="62"/>
      <c r="F71" s="62"/>
      <c r="G71" s="62"/>
      <c r="H71" s="62"/>
      <c r="I71" s="15"/>
    </row>
    <row r="72" spans="1:9" x14ac:dyDescent="0.3">
      <c r="A72" s="15"/>
      <c r="B72" s="15"/>
      <c r="C72" s="15"/>
      <c r="D72" s="15"/>
      <c r="E72" s="15"/>
      <c r="F72" s="15"/>
      <c r="G72" s="15"/>
      <c r="H72" s="15"/>
      <c r="I72" s="15"/>
    </row>
    <row r="73" spans="1:9" x14ac:dyDescent="0.3">
      <c r="A73" s="15"/>
      <c r="B73" s="15"/>
      <c r="C73" s="15"/>
      <c r="D73" s="15"/>
      <c r="E73" s="15"/>
      <c r="F73" s="15"/>
      <c r="G73" s="15"/>
      <c r="H73" s="15"/>
      <c r="I73" s="15"/>
    </row>
    <row r="74" spans="1:9" x14ac:dyDescent="0.3">
      <c r="A74" s="15"/>
      <c r="B74" s="15"/>
      <c r="C74" s="15"/>
      <c r="D74" s="15"/>
      <c r="E74" s="15"/>
      <c r="F74" s="15"/>
      <c r="G74" s="15"/>
      <c r="H74" s="15"/>
      <c r="I74" s="15"/>
    </row>
    <row r="75" spans="1:9" x14ac:dyDescent="0.3">
      <c r="A75" s="15"/>
      <c r="B75" s="15"/>
      <c r="C75" s="15"/>
      <c r="D75" s="15"/>
      <c r="E75" s="15"/>
      <c r="F75" s="15"/>
      <c r="G75" s="15"/>
      <c r="H75" s="15"/>
      <c r="I75" s="15"/>
    </row>
    <row r="76" spans="1:9" x14ac:dyDescent="0.3">
      <c r="A76" s="15"/>
      <c r="B76" s="15"/>
      <c r="C76" s="15"/>
      <c r="D76" s="15"/>
      <c r="E76" s="15"/>
      <c r="F76" s="15"/>
      <c r="G76" s="15"/>
      <c r="H76" s="15"/>
      <c r="I76" s="15"/>
    </row>
    <row r="77" spans="1:9" x14ac:dyDescent="0.3">
      <c r="A77" s="15"/>
      <c r="B77" s="15"/>
      <c r="C77" s="15"/>
      <c r="D77" s="15"/>
      <c r="E77" s="15"/>
      <c r="F77" s="15"/>
      <c r="G77" s="15"/>
      <c r="H77" s="15"/>
      <c r="I77" s="15"/>
    </row>
    <row r="78" spans="1:9" x14ac:dyDescent="0.3">
      <c r="A78" s="15"/>
      <c r="B78" s="15"/>
      <c r="C78" s="15"/>
      <c r="D78" s="15"/>
      <c r="E78" s="15"/>
      <c r="F78" s="15"/>
      <c r="G78" s="15"/>
      <c r="H78" s="15"/>
      <c r="I78" s="15"/>
    </row>
  </sheetData>
  <sheetProtection password="87B7" sheet="1" formatCells="0" formatColumns="0" formatRows="0"/>
  <mergeCells count="47">
    <mergeCell ref="B68:H69"/>
    <mergeCell ref="B70:H71"/>
    <mergeCell ref="B64:C64"/>
    <mergeCell ref="D64:H64"/>
    <mergeCell ref="B65:C65"/>
    <mergeCell ref="D65:H65"/>
    <mergeCell ref="B66:C66"/>
    <mergeCell ref="D66:H66"/>
    <mergeCell ref="B35:H35"/>
    <mergeCell ref="B61:H61"/>
    <mergeCell ref="B62:C62"/>
    <mergeCell ref="D62:H62"/>
    <mergeCell ref="B63:C63"/>
    <mergeCell ref="D63:H63"/>
    <mergeCell ref="B31:D31"/>
    <mergeCell ref="F31:H31"/>
    <mergeCell ref="B32:D32"/>
    <mergeCell ref="F32:H32"/>
    <mergeCell ref="B34:H34"/>
    <mergeCell ref="B28:D28"/>
    <mergeCell ref="F28:H28"/>
    <mergeCell ref="B29:D29"/>
    <mergeCell ref="F29:H29"/>
    <mergeCell ref="B30:D30"/>
    <mergeCell ref="F30:H30"/>
    <mergeCell ref="B25:H25"/>
    <mergeCell ref="B26:D26"/>
    <mergeCell ref="F26:H26"/>
    <mergeCell ref="B27:D27"/>
    <mergeCell ref="F27:H27"/>
    <mergeCell ref="C21:D21"/>
    <mergeCell ref="E21:H21"/>
    <mergeCell ref="C22:D22"/>
    <mergeCell ref="E22:H22"/>
    <mergeCell ref="C23:D23"/>
    <mergeCell ref="E23:H23"/>
    <mergeCell ref="B11:H13"/>
    <mergeCell ref="B15:H16"/>
    <mergeCell ref="B17:H17"/>
    <mergeCell ref="B19:H19"/>
    <mergeCell ref="C20:D20"/>
    <mergeCell ref="E20:H20"/>
    <mergeCell ref="B6:H6"/>
    <mergeCell ref="B7:H7"/>
    <mergeCell ref="B8:H8"/>
    <mergeCell ref="B9:H9"/>
    <mergeCell ref="B10:H10"/>
  </mergeCells>
  <hyperlinks>
    <hyperlink ref="B62" r:id="rId1" xr:uid="{00000000-0004-0000-0000-000000000000}"/>
    <hyperlink ref="D63" r:id="rId2" xr:uid="{00000000-0004-0000-0000-000001000000}"/>
    <hyperlink ref="D66" r:id="rId3" xr:uid="{00000000-0004-0000-0000-000002000000}"/>
  </hyperlinks>
  <printOptions horizontalCentered="1"/>
  <pageMargins left="0.75" right="0.75" top="1" bottom="1" header="0.511811023622047" footer="0.511811023622047"/>
  <pageSetup fitToHeight="0" orientation="portrait" horizontalDpi="300" verticalDpi="300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3FA9E0"/>
    <pageSetUpPr fitToPage="1"/>
  </sheetPr>
  <dimension ref="A1:H40"/>
  <sheetViews>
    <sheetView showGridLines="0" zoomScaleNormal="100" workbookViewId="0">
      <selection activeCell="J5" sqref="J5"/>
    </sheetView>
  </sheetViews>
  <sheetFormatPr baseColWidth="10" defaultColWidth="8.6640625" defaultRowHeight="14.4" x14ac:dyDescent="0.3"/>
  <cols>
    <col min="1" max="1" width="2.44140625" customWidth="1"/>
    <col min="2" max="2" width="9" customWidth="1"/>
    <col min="3" max="3" width="11" customWidth="1"/>
    <col min="4" max="4" width="44" customWidth="1"/>
    <col min="5" max="5" width="13" customWidth="1"/>
    <col min="6" max="6" width="15" customWidth="1"/>
    <col min="7" max="7" width="16" customWidth="1"/>
    <col min="8" max="8" width="2.44140625" customWidth="1"/>
  </cols>
  <sheetData>
    <row r="1" spans="1:8" ht="9.75" customHeight="1" x14ac:dyDescent="0.3">
      <c r="A1" s="15"/>
      <c r="B1" s="15"/>
      <c r="C1" s="15"/>
      <c r="D1" s="15"/>
      <c r="E1" s="15"/>
      <c r="F1" s="15"/>
      <c r="G1" s="15"/>
      <c r="H1" s="15"/>
    </row>
    <row r="2" spans="1:8" ht="43.5" customHeight="1" x14ac:dyDescent="0.3">
      <c r="A2" s="15"/>
      <c r="B2" s="15"/>
      <c r="C2" s="15"/>
      <c r="D2" s="15"/>
      <c r="E2" s="15"/>
      <c r="F2" s="63" t="s">
        <v>51</v>
      </c>
      <c r="G2" s="63"/>
      <c r="H2" s="15"/>
    </row>
    <row r="3" spans="1:8" x14ac:dyDescent="0.3">
      <c r="A3" s="15"/>
      <c r="B3" s="15"/>
      <c r="C3" s="15"/>
      <c r="D3" s="15"/>
      <c r="E3" s="15"/>
      <c r="F3" s="64" t="s">
        <v>52</v>
      </c>
      <c r="G3" s="64"/>
      <c r="H3" s="15"/>
    </row>
    <row r="4" spans="1:8" ht="7.5" customHeight="1" x14ac:dyDescent="0.3">
      <c r="A4" s="15"/>
      <c r="B4" s="15"/>
      <c r="C4" s="15"/>
      <c r="D4" s="15"/>
      <c r="E4" s="15"/>
      <c r="F4" s="15"/>
      <c r="G4" s="15"/>
      <c r="H4" s="15"/>
    </row>
    <row r="5" spans="1:8" ht="24" customHeight="1" x14ac:dyDescent="0.3">
      <c r="A5" s="15"/>
      <c r="B5" s="109" t="s">
        <v>53</v>
      </c>
      <c r="C5" s="109"/>
      <c r="D5" s="65" t="s">
        <v>54</v>
      </c>
      <c r="E5" s="65"/>
      <c r="F5" s="65"/>
      <c r="G5" s="65"/>
      <c r="H5" s="15"/>
    </row>
    <row r="6" spans="1:8" x14ac:dyDescent="0.3">
      <c r="A6" s="15"/>
      <c r="B6" s="15"/>
      <c r="C6" s="15"/>
      <c r="D6" s="15"/>
      <c r="E6" s="15"/>
      <c r="F6" s="15"/>
      <c r="G6" s="15"/>
      <c r="H6" s="15"/>
    </row>
    <row r="7" spans="1:8" ht="19.5" customHeight="1" x14ac:dyDescent="0.3">
      <c r="A7" s="15"/>
      <c r="B7" s="10" t="s">
        <v>55</v>
      </c>
      <c r="C7" s="10"/>
      <c r="D7" s="10"/>
      <c r="E7" s="10"/>
      <c r="F7" s="10"/>
      <c r="G7" s="10"/>
      <c r="H7" s="15"/>
    </row>
    <row r="8" spans="1:8" ht="18.75" customHeight="1" x14ac:dyDescent="0.3">
      <c r="A8" s="15"/>
      <c r="B8" s="66" t="s">
        <v>56</v>
      </c>
      <c r="C8" s="66"/>
      <c r="D8" s="17" t="s">
        <v>57</v>
      </c>
      <c r="E8" s="66" t="s">
        <v>58</v>
      </c>
      <c r="F8" s="66"/>
      <c r="G8" s="18">
        <v>46279</v>
      </c>
      <c r="H8" s="15"/>
    </row>
    <row r="9" spans="1:8" ht="18.75" customHeight="1" x14ac:dyDescent="0.3">
      <c r="A9" s="15"/>
      <c r="B9" s="66" t="s">
        <v>59</v>
      </c>
      <c r="C9" s="66"/>
      <c r="D9" s="17" t="s">
        <v>60</v>
      </c>
      <c r="E9" s="66" t="s">
        <v>61</v>
      </c>
      <c r="F9" s="66"/>
      <c r="G9" s="17" t="s">
        <v>62</v>
      </c>
      <c r="H9" s="15"/>
    </row>
    <row r="10" spans="1:8" ht="18.75" customHeight="1" x14ac:dyDescent="0.3">
      <c r="A10" s="15"/>
      <c r="B10" s="66" t="s">
        <v>63</v>
      </c>
      <c r="C10" s="66"/>
      <c r="D10" s="17" t="s">
        <v>64</v>
      </c>
      <c r="E10" s="66" t="s">
        <v>65</v>
      </c>
      <c r="F10" s="66"/>
      <c r="G10" s="17" t="s">
        <v>66</v>
      </c>
      <c r="H10" s="15"/>
    </row>
    <row r="11" spans="1:8" ht="18.75" customHeight="1" x14ac:dyDescent="0.3">
      <c r="A11" s="15"/>
      <c r="B11" s="66" t="s">
        <v>67</v>
      </c>
      <c r="C11" s="66"/>
      <c r="D11" s="17" t="s">
        <v>68</v>
      </c>
      <c r="E11" s="66" t="s">
        <v>69</v>
      </c>
      <c r="F11" s="66"/>
      <c r="G11" s="18">
        <v>46295</v>
      </c>
      <c r="H11" s="15"/>
    </row>
    <row r="12" spans="1:8" x14ac:dyDescent="0.3">
      <c r="A12" s="15"/>
      <c r="B12" s="15"/>
      <c r="C12" s="15"/>
      <c r="D12" s="15"/>
      <c r="E12" s="15"/>
      <c r="F12" s="15"/>
      <c r="G12" s="15"/>
      <c r="H12" s="15"/>
    </row>
    <row r="13" spans="1:8" ht="30" customHeight="1" x14ac:dyDescent="0.3">
      <c r="A13" s="15"/>
      <c r="B13" s="66" t="s">
        <v>70</v>
      </c>
      <c r="C13" s="66"/>
      <c r="D13" s="67" t="s">
        <v>71</v>
      </c>
      <c r="E13" s="67"/>
      <c r="F13" s="67"/>
      <c r="G13" s="67"/>
      <c r="H13" s="15"/>
    </row>
    <row r="14" spans="1:8" x14ac:dyDescent="0.3">
      <c r="A14" s="15"/>
      <c r="B14" s="15"/>
      <c r="C14" s="15"/>
      <c r="D14" s="15"/>
      <c r="E14" s="15"/>
      <c r="F14" s="15"/>
      <c r="G14" s="15"/>
      <c r="H14" s="15"/>
    </row>
    <row r="15" spans="1:8" ht="19.5" customHeight="1" x14ac:dyDescent="0.3">
      <c r="A15" s="15"/>
      <c r="B15" s="10" t="s">
        <v>72</v>
      </c>
      <c r="C15" s="10"/>
      <c r="D15" s="10"/>
      <c r="E15" s="10"/>
      <c r="F15" s="10"/>
      <c r="G15" s="10"/>
      <c r="H15" s="15"/>
    </row>
    <row r="16" spans="1:8" ht="18" customHeight="1" x14ac:dyDescent="0.3">
      <c r="A16" s="15"/>
      <c r="B16" s="19" t="s">
        <v>73</v>
      </c>
      <c r="C16" s="19" t="s">
        <v>74</v>
      </c>
      <c r="D16" s="20" t="s">
        <v>75</v>
      </c>
      <c r="E16" s="19" t="s">
        <v>76</v>
      </c>
      <c r="F16" s="68" t="s">
        <v>77</v>
      </c>
      <c r="G16" s="68"/>
      <c r="H16" s="15"/>
    </row>
    <row r="17" spans="1:8" ht="18.75" customHeight="1" x14ac:dyDescent="0.3">
      <c r="A17" s="15"/>
      <c r="B17" s="21">
        <f t="shared" ref="B17:B24" si="0">IF($D17="","",ROW()-16)</f>
        <v>1</v>
      </c>
      <c r="C17" s="22">
        <v>120</v>
      </c>
      <c r="D17" s="17" t="s">
        <v>78</v>
      </c>
      <c r="E17" s="23" t="s">
        <v>79</v>
      </c>
      <c r="F17" s="69" t="s">
        <v>80</v>
      </c>
      <c r="G17" s="69"/>
      <c r="H17" s="15"/>
    </row>
    <row r="18" spans="1:8" ht="18.75" customHeight="1" x14ac:dyDescent="0.3">
      <c r="A18" s="15"/>
      <c r="B18" s="21">
        <f t="shared" si="0"/>
        <v>2</v>
      </c>
      <c r="C18" s="22">
        <v>40</v>
      </c>
      <c r="D18" s="17" t="s">
        <v>81</v>
      </c>
      <c r="E18" s="23" t="s">
        <v>82</v>
      </c>
      <c r="F18" s="69" t="s">
        <v>83</v>
      </c>
      <c r="G18" s="69"/>
      <c r="H18" s="15"/>
    </row>
    <row r="19" spans="1:8" ht="18.75" customHeight="1" x14ac:dyDescent="0.3">
      <c r="A19" s="15"/>
      <c r="B19" s="21">
        <f t="shared" si="0"/>
        <v>3</v>
      </c>
      <c r="C19" s="22">
        <v>15</v>
      </c>
      <c r="D19" s="17" t="s">
        <v>84</v>
      </c>
      <c r="E19" s="23" t="s">
        <v>85</v>
      </c>
      <c r="F19" s="69" t="s">
        <v>80</v>
      </c>
      <c r="G19" s="69"/>
      <c r="H19" s="15"/>
    </row>
    <row r="20" spans="1:8" ht="18.75" customHeight="1" x14ac:dyDescent="0.3">
      <c r="A20" s="15"/>
      <c r="B20" s="21">
        <f t="shared" si="0"/>
        <v>4</v>
      </c>
      <c r="C20" s="22">
        <v>8</v>
      </c>
      <c r="D20" s="17" t="s">
        <v>86</v>
      </c>
      <c r="E20" s="23" t="s">
        <v>82</v>
      </c>
      <c r="F20" s="69" t="s">
        <v>87</v>
      </c>
      <c r="G20" s="69"/>
      <c r="H20" s="15"/>
    </row>
    <row r="21" spans="1:8" ht="18.75" customHeight="1" x14ac:dyDescent="0.3">
      <c r="A21" s="15"/>
      <c r="B21" s="21">
        <f t="shared" si="0"/>
        <v>5</v>
      </c>
      <c r="C21" s="22">
        <v>200</v>
      </c>
      <c r="D21" s="17" t="s">
        <v>88</v>
      </c>
      <c r="E21" s="23" t="s">
        <v>82</v>
      </c>
      <c r="F21" s="69" t="s">
        <v>89</v>
      </c>
      <c r="G21" s="69"/>
      <c r="H21" s="15"/>
    </row>
    <row r="22" spans="1:8" ht="18.75" customHeight="1" x14ac:dyDescent="0.3">
      <c r="A22" s="15"/>
      <c r="B22" s="21">
        <f t="shared" si="0"/>
        <v>6</v>
      </c>
      <c r="C22" s="22">
        <v>6</v>
      </c>
      <c r="D22" s="17" t="s">
        <v>90</v>
      </c>
      <c r="E22" s="23" t="s">
        <v>91</v>
      </c>
      <c r="F22" s="69" t="s">
        <v>87</v>
      </c>
      <c r="G22" s="69"/>
      <c r="H22" s="15"/>
    </row>
    <row r="23" spans="1:8" ht="18.75" customHeight="1" x14ac:dyDescent="0.3">
      <c r="A23" s="15"/>
      <c r="B23" s="21">
        <f t="shared" si="0"/>
        <v>7</v>
      </c>
      <c r="C23" s="22">
        <v>25</v>
      </c>
      <c r="D23" s="17" t="s">
        <v>92</v>
      </c>
      <c r="E23" s="23" t="s">
        <v>93</v>
      </c>
      <c r="F23" s="69" t="s">
        <v>83</v>
      </c>
      <c r="G23" s="69"/>
      <c r="H23" s="15"/>
    </row>
    <row r="24" spans="1:8" ht="18.75" customHeight="1" x14ac:dyDescent="0.3">
      <c r="A24" s="15"/>
      <c r="B24" s="21">
        <f t="shared" si="0"/>
        <v>8</v>
      </c>
      <c r="C24" s="22">
        <v>2</v>
      </c>
      <c r="D24" s="17" t="s">
        <v>94</v>
      </c>
      <c r="E24" s="23" t="s">
        <v>82</v>
      </c>
      <c r="F24" s="69" t="s">
        <v>80</v>
      </c>
      <c r="G24" s="69"/>
      <c r="H24" s="15"/>
    </row>
    <row r="25" spans="1:8" x14ac:dyDescent="0.3">
      <c r="A25" s="15"/>
      <c r="B25" s="15"/>
      <c r="C25" s="15"/>
      <c r="D25" s="15"/>
      <c r="E25" s="15"/>
      <c r="F25" s="15"/>
      <c r="G25" s="15"/>
      <c r="H25" s="15"/>
    </row>
    <row r="26" spans="1:8" x14ac:dyDescent="0.3">
      <c r="A26" s="15"/>
      <c r="B26" s="15"/>
      <c r="C26" s="15"/>
      <c r="D26" s="15"/>
      <c r="E26" s="15"/>
      <c r="F26" s="15"/>
      <c r="G26" s="15"/>
      <c r="H26" s="15"/>
    </row>
    <row r="27" spans="1:8" ht="16.5" customHeight="1" x14ac:dyDescent="0.3">
      <c r="A27" s="15"/>
      <c r="B27" s="70" t="s">
        <v>95</v>
      </c>
      <c r="C27" s="70"/>
      <c r="D27" s="70"/>
      <c r="E27" s="70"/>
      <c r="F27" s="70"/>
      <c r="G27" s="70"/>
      <c r="H27" s="15"/>
    </row>
    <row r="28" spans="1:8" ht="9.75" customHeight="1" x14ac:dyDescent="0.3">
      <c r="A28" s="15"/>
      <c r="B28" s="56"/>
      <c r="C28" s="56"/>
      <c r="D28" s="56"/>
      <c r="E28" s="56"/>
      <c r="F28" s="56"/>
      <c r="G28" s="56"/>
      <c r="H28" s="15"/>
    </row>
    <row r="29" spans="1:8" x14ac:dyDescent="0.3">
      <c r="A29" s="15"/>
      <c r="B29" s="71" t="s">
        <v>96</v>
      </c>
      <c r="C29" s="71"/>
      <c r="D29" s="71"/>
      <c r="E29" s="71" t="s">
        <v>97</v>
      </c>
      <c r="F29" s="71"/>
      <c r="G29" s="71"/>
      <c r="H29" s="15"/>
    </row>
    <row r="30" spans="1:8" x14ac:dyDescent="0.3">
      <c r="A30" s="15"/>
      <c r="B30" s="15"/>
      <c r="C30" s="15"/>
      <c r="D30" s="15"/>
      <c r="E30" s="15"/>
      <c r="F30" s="15"/>
      <c r="G30" s="15"/>
      <c r="H30" s="15"/>
    </row>
    <row r="31" spans="1:8" x14ac:dyDescent="0.3">
      <c r="A31" s="15"/>
      <c r="B31" s="15"/>
      <c r="C31" s="15"/>
      <c r="D31" s="15"/>
      <c r="E31" s="15"/>
      <c r="F31" s="15"/>
      <c r="G31" s="15"/>
      <c r="H31" s="15"/>
    </row>
    <row r="32" spans="1:8" x14ac:dyDescent="0.3">
      <c r="A32" s="15"/>
      <c r="B32" s="72" t="s">
        <v>98</v>
      </c>
      <c r="C32" s="72"/>
      <c r="D32" s="72"/>
      <c r="E32" s="72"/>
      <c r="F32" s="72"/>
      <c r="G32" s="72"/>
      <c r="H32" s="15"/>
    </row>
    <row r="33" spans="1:8" x14ac:dyDescent="0.3">
      <c r="A33" s="15"/>
      <c r="B33" s="15"/>
      <c r="C33" s="15"/>
      <c r="D33" s="15"/>
      <c r="E33" s="15"/>
      <c r="F33" s="15"/>
      <c r="G33" s="15"/>
      <c r="H33" s="15"/>
    </row>
    <row r="34" spans="1:8" x14ac:dyDescent="0.3">
      <c r="A34" s="15"/>
      <c r="B34" s="15"/>
      <c r="C34" s="15"/>
      <c r="D34" s="15"/>
      <c r="E34" s="15"/>
      <c r="F34" s="15"/>
      <c r="G34" s="15"/>
      <c r="H34" s="15"/>
    </row>
    <row r="35" spans="1:8" x14ac:dyDescent="0.3">
      <c r="A35" s="15"/>
      <c r="B35" s="15"/>
      <c r="C35" s="15"/>
      <c r="D35" s="15"/>
      <c r="E35" s="15"/>
      <c r="F35" s="15"/>
      <c r="G35" s="15"/>
      <c r="H35" s="15"/>
    </row>
    <row r="36" spans="1:8" x14ac:dyDescent="0.3">
      <c r="A36" s="15"/>
      <c r="B36" s="15"/>
      <c r="C36" s="15"/>
      <c r="D36" s="15"/>
      <c r="E36" s="15"/>
      <c r="F36" s="15"/>
      <c r="G36" s="15"/>
      <c r="H36" s="15"/>
    </row>
    <row r="37" spans="1:8" x14ac:dyDescent="0.3">
      <c r="A37" s="15"/>
      <c r="B37" s="15"/>
      <c r="C37" s="15"/>
      <c r="D37" s="15"/>
      <c r="E37" s="15"/>
      <c r="F37" s="15"/>
      <c r="G37" s="15"/>
      <c r="H37" s="15"/>
    </row>
    <row r="38" spans="1:8" x14ac:dyDescent="0.3">
      <c r="A38" s="15"/>
      <c r="B38" s="15"/>
      <c r="C38" s="15"/>
      <c r="D38" s="15"/>
      <c r="E38" s="15"/>
      <c r="F38" s="15"/>
      <c r="G38" s="15"/>
      <c r="H38" s="15"/>
    </row>
    <row r="39" spans="1:8" x14ac:dyDescent="0.3">
      <c r="A39" s="15"/>
      <c r="B39" s="15"/>
      <c r="C39" s="15"/>
      <c r="D39" s="15"/>
      <c r="E39" s="15"/>
      <c r="F39" s="15"/>
      <c r="G39" s="15"/>
      <c r="H39" s="15"/>
    </row>
    <row r="40" spans="1:8" x14ac:dyDescent="0.3">
      <c r="A40" s="15"/>
      <c r="B40" s="15"/>
      <c r="C40" s="15"/>
      <c r="D40" s="15"/>
      <c r="E40" s="15"/>
      <c r="F40" s="15"/>
      <c r="G40" s="15"/>
      <c r="H40" s="15"/>
    </row>
  </sheetData>
  <sheetProtection password="87B7" sheet="1" formatCells="0" formatColumns="0" formatRows="0"/>
  <mergeCells count="29">
    <mergeCell ref="B29:D29"/>
    <mergeCell ref="E29:G29"/>
    <mergeCell ref="B32:G32"/>
    <mergeCell ref="F21:G21"/>
    <mergeCell ref="F22:G22"/>
    <mergeCell ref="F23:G23"/>
    <mergeCell ref="F24:G24"/>
    <mergeCell ref="B27:G27"/>
    <mergeCell ref="F16:G16"/>
    <mergeCell ref="F17:G17"/>
    <mergeCell ref="F18:G18"/>
    <mergeCell ref="F19:G19"/>
    <mergeCell ref="F20:G20"/>
    <mergeCell ref="B11:C11"/>
    <mergeCell ref="E11:F11"/>
    <mergeCell ref="B13:C13"/>
    <mergeCell ref="D13:G13"/>
    <mergeCell ref="B15:G15"/>
    <mergeCell ref="B8:C8"/>
    <mergeCell ref="E8:F8"/>
    <mergeCell ref="B9:C9"/>
    <mergeCell ref="E9:F9"/>
    <mergeCell ref="B10:C10"/>
    <mergeCell ref="E10:F10"/>
    <mergeCell ref="F2:G2"/>
    <mergeCell ref="F3:G3"/>
    <mergeCell ref="B5:C5"/>
    <mergeCell ref="D5:G5"/>
    <mergeCell ref="B7:G7"/>
  </mergeCells>
  <dataValidations count="2">
    <dataValidation type="list" allowBlank="1" sqref="E17:E24" xr:uid="{00000000-0002-0000-0100-000000000000}">
      <formula1>"Un.,Kg,Lt,Mt,M2,M3,Caja,Pack,Rollo,Bolsa,Par,Juego,Hs,Servicio"</formula1>
      <formula2>0</formula2>
    </dataValidation>
    <dataValidation type="list" allowBlank="1" sqref="G10" xr:uid="{00000000-0002-0000-0100-000001000000}">
      <formula1>"CRITICO,ALTO,MEDIO,BAJO"</formula1>
      <formula2>0</formula2>
    </dataValidation>
  </dataValidations>
  <hyperlinks>
    <hyperlink ref="B32" r:id="rId1" xr:uid="{00000000-0004-0000-0100-000000000000}"/>
  </hyperlinks>
  <printOptions horizontalCentered="1"/>
  <pageMargins left="0.75" right="0.75" top="1" bottom="1" header="0.511811023622047" footer="0.511811023622047"/>
  <pageSetup fitToHeight="0" orientation="portrait" horizontalDpi="300" verticalDpi="30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3FA9E0"/>
    <pageSetUpPr fitToPage="1"/>
  </sheetPr>
  <dimension ref="A1:T77"/>
  <sheetViews>
    <sheetView showGridLines="0" zoomScale="85" zoomScaleNormal="85" workbookViewId="0">
      <selection activeCell="A22" sqref="A22"/>
    </sheetView>
  </sheetViews>
  <sheetFormatPr baseColWidth="10" defaultColWidth="8.6640625" defaultRowHeight="14.4" x14ac:dyDescent="0.3"/>
  <cols>
    <col min="1" max="1" width="38" customWidth="1"/>
    <col min="2" max="2" width="7" customWidth="1"/>
    <col min="3" max="3" width="8" customWidth="1"/>
    <col min="4" max="4" width="13" customWidth="1"/>
    <col min="5" max="5" width="14" customWidth="1"/>
    <col min="6" max="6" width="13" customWidth="1"/>
    <col min="7" max="7" width="14" customWidth="1"/>
    <col min="8" max="8" width="13" customWidth="1"/>
    <col min="9" max="9" width="14" customWidth="1"/>
    <col min="11" max="20" width="14" hidden="1" customWidth="1"/>
  </cols>
  <sheetData>
    <row r="1" spans="1:13" ht="9.75" customHeight="1" x14ac:dyDescent="0.3">
      <c r="A1" s="15"/>
      <c r="B1" s="15"/>
      <c r="C1" s="15"/>
      <c r="D1" s="15"/>
      <c r="E1" s="15"/>
      <c r="F1" s="15"/>
      <c r="G1" s="15"/>
      <c r="H1" s="15"/>
      <c r="I1" s="15"/>
    </row>
    <row r="2" spans="1:13" ht="43.5" customHeight="1" x14ac:dyDescent="0.3">
      <c r="A2" s="15"/>
      <c r="B2" s="15"/>
      <c r="C2" s="15"/>
      <c r="D2" s="15"/>
      <c r="E2" s="15"/>
      <c r="F2" s="15"/>
      <c r="G2" s="73" t="s">
        <v>99</v>
      </c>
      <c r="H2" s="73"/>
      <c r="I2" s="73"/>
    </row>
    <row r="3" spans="1:13" x14ac:dyDescent="0.3">
      <c r="A3" s="15"/>
      <c r="B3" s="15"/>
      <c r="C3" s="15"/>
      <c r="D3" s="15"/>
      <c r="E3" s="15"/>
      <c r="F3" s="15"/>
      <c r="G3" s="64" t="s">
        <v>100</v>
      </c>
      <c r="H3" s="64"/>
      <c r="I3" s="64"/>
    </row>
    <row r="4" spans="1:13" x14ac:dyDescent="0.3">
      <c r="A4" s="15"/>
      <c r="B4" s="15"/>
      <c r="C4" s="15"/>
      <c r="D4" s="15"/>
      <c r="E4" s="15"/>
      <c r="F4" s="15"/>
      <c r="G4" s="15"/>
      <c r="H4" s="15"/>
      <c r="I4" s="15"/>
    </row>
    <row r="5" spans="1:13" ht="15.75" customHeight="1" x14ac:dyDescent="0.3">
      <c r="A5" s="11" t="s">
        <v>101</v>
      </c>
      <c r="B5" s="11"/>
      <c r="C5" s="11"/>
      <c r="D5" s="11"/>
      <c r="E5" s="15"/>
      <c r="F5" s="74" t="s">
        <v>102</v>
      </c>
      <c r="G5" s="74"/>
      <c r="H5" s="74"/>
      <c r="I5" s="74"/>
    </row>
    <row r="6" spans="1:13" ht="21.75" customHeight="1" x14ac:dyDescent="0.3">
      <c r="A6" s="75" t="str">
        <f>IF(COUNTA($D$13,$F$13,$H$13)=0,"▸ Empezá poniendo el nombre de los tres proveedores en la fila de abajo.",IF(COUNT($C$24:$C$31)=0,"▸ Cargá los ítems en la hoja «1 · Nota de Pedido»: van a aparecer solos acá abajo.",IF(COUNT($E$24:$E$31,$G$24:$G$31,$I$24:$I$31)=0,"▸ Cargá los precios unitarios de cada oferta.",IF($D$46="","▸ Elegí el PROVEEDOR ADJUDICADO y el texto del correo se arma solo.","✔ Listo. Copiá el texto del correo del final."))))</f>
        <v>✔ Listo. Copiá el texto del correo del final.</v>
      </c>
      <c r="B6" s="75"/>
      <c r="C6" s="75"/>
      <c r="D6" s="75"/>
      <c r="E6" s="75"/>
      <c r="F6" s="75"/>
      <c r="G6" s="75"/>
      <c r="H6" s="75"/>
      <c r="I6" s="75"/>
    </row>
    <row r="7" spans="1:13" x14ac:dyDescent="0.3">
      <c r="A7" s="15"/>
      <c r="B7" s="15"/>
      <c r="C7" s="15"/>
      <c r="D7" s="15"/>
      <c r="E7" s="15"/>
      <c r="F7" s="15"/>
      <c r="G7" s="15"/>
      <c r="H7" s="15"/>
      <c r="I7" s="15"/>
    </row>
    <row r="8" spans="1:13" ht="19.5" customHeight="1" x14ac:dyDescent="0.3">
      <c r="A8" s="10" t="s">
        <v>103</v>
      </c>
      <c r="B8" s="10"/>
      <c r="C8" s="10"/>
      <c r="D8" s="10"/>
      <c r="E8" s="10"/>
      <c r="F8" s="10"/>
      <c r="G8" s="10"/>
      <c r="H8" s="10"/>
      <c r="I8" s="10"/>
    </row>
    <row r="9" spans="1:13" ht="18.75" customHeight="1" x14ac:dyDescent="0.3">
      <c r="A9" s="24" t="s">
        <v>56</v>
      </c>
      <c r="B9" s="15"/>
      <c r="C9" s="15"/>
      <c r="D9" s="76" t="str">
        <f>IF('1 · Nota de Pedido'!$D$8="","—",'1 · Nota de Pedido'!$D$8)</f>
        <v>NP-2026-041</v>
      </c>
      <c r="E9" s="76"/>
      <c r="F9" s="25" t="s">
        <v>104</v>
      </c>
      <c r="G9" s="15"/>
      <c r="H9" s="77" t="str">
        <f>IF('1 · Nota de Pedido'!$D$11="","—",'1 · Nota de Pedido'!$D$11)</f>
        <v>Héctor</v>
      </c>
      <c r="I9" s="77"/>
    </row>
    <row r="10" spans="1:13" ht="18.75" customHeight="1" x14ac:dyDescent="0.3">
      <c r="A10" s="24" t="s">
        <v>105</v>
      </c>
      <c r="B10" s="15"/>
      <c r="C10" s="15"/>
      <c r="D10" s="69" t="s">
        <v>106</v>
      </c>
      <c r="E10" s="69"/>
      <c r="F10" s="25" t="s">
        <v>107</v>
      </c>
      <c r="G10" s="15"/>
      <c r="H10" s="78" t="s">
        <v>108</v>
      </c>
      <c r="I10" s="78"/>
    </row>
    <row r="11" spans="1:13" x14ac:dyDescent="0.3">
      <c r="A11" s="15"/>
      <c r="B11" s="15"/>
      <c r="C11" s="15"/>
      <c r="D11" s="15"/>
      <c r="E11" s="15"/>
      <c r="F11" s="15"/>
      <c r="G11" s="15"/>
      <c r="H11" s="15"/>
      <c r="I11" s="15"/>
    </row>
    <row r="12" spans="1:13" ht="19.5" customHeight="1" x14ac:dyDescent="0.3">
      <c r="A12" s="10" t="s">
        <v>109</v>
      </c>
      <c r="B12" s="10"/>
      <c r="C12" s="10"/>
      <c r="D12" s="10"/>
      <c r="E12" s="10"/>
      <c r="F12" s="10"/>
      <c r="G12" s="10"/>
      <c r="H12" s="10"/>
      <c r="I12" s="10"/>
    </row>
    <row r="13" spans="1:13" ht="21.75" customHeight="1" x14ac:dyDescent="0.3">
      <c r="A13" s="26" t="s">
        <v>110</v>
      </c>
      <c r="B13" s="15"/>
      <c r="C13" s="15"/>
      <c r="D13" s="79" t="s">
        <v>111</v>
      </c>
      <c r="E13" s="79"/>
      <c r="F13" s="80" t="s">
        <v>112</v>
      </c>
      <c r="G13" s="80"/>
      <c r="H13" s="81" t="s">
        <v>113</v>
      </c>
      <c r="I13" s="81"/>
      <c r="K13" t="str">
        <f>IF($D$13="","",$D$13)</f>
        <v>Corralón del Norte S.R.L.</v>
      </c>
      <c r="L13" t="str">
        <f>IF($F$13="","",$F$13)</f>
        <v>Materiales Perico S.A.</v>
      </c>
      <c r="M13" t="str">
        <f>IF($H$13="","",$H$13)</f>
        <v>Constructora Andina S.A.</v>
      </c>
    </row>
    <row r="14" spans="1:13" ht="18" customHeight="1" x14ac:dyDescent="0.3">
      <c r="A14" s="27" t="s">
        <v>114</v>
      </c>
      <c r="B14" s="28"/>
      <c r="C14" s="28"/>
      <c r="D14" s="82" t="s">
        <v>115</v>
      </c>
      <c r="E14" s="82"/>
      <c r="F14" s="82" t="s">
        <v>116</v>
      </c>
      <c r="G14" s="82"/>
      <c r="H14" s="82" t="s">
        <v>117</v>
      </c>
      <c r="I14" s="82"/>
      <c r="K14" t="str">
        <f>IF($D$14="","—",$D$14)</f>
        <v>cuenta corriente a 30 dias</v>
      </c>
      <c r="L14" t="str">
        <f>IF($F$14="","—",$F$14)</f>
        <v>transferencia</v>
      </c>
      <c r="M14" t="str">
        <f>IF($H$14="","—",$H$14)</f>
        <v>echeq a 30 dias</v>
      </c>
    </row>
    <row r="15" spans="1:13" ht="18" customHeight="1" x14ac:dyDescent="0.3">
      <c r="A15" s="27" t="s">
        <v>118</v>
      </c>
      <c r="B15" s="28"/>
      <c r="C15" s="28"/>
      <c r="D15" s="83">
        <v>12</v>
      </c>
      <c r="E15" s="83"/>
      <c r="F15" s="83">
        <v>25</v>
      </c>
      <c r="G15" s="83"/>
      <c r="H15" s="83">
        <v>5</v>
      </c>
      <c r="I15" s="83"/>
      <c r="K15" s="29">
        <f>IF(OR($D$15="",$D$15=0),"",$D$15)</f>
        <v>12</v>
      </c>
      <c r="L15" s="29">
        <f>IF(OR($F$15="",$F$15=0),"",$F$15)</f>
        <v>25</v>
      </c>
      <c r="M15" s="29">
        <f>IF(OR($H$15="",$H$15=0),"",$H$15)</f>
        <v>5</v>
      </c>
    </row>
    <row r="16" spans="1:13" ht="18" customHeight="1" x14ac:dyDescent="0.3">
      <c r="A16" s="27" t="s">
        <v>119</v>
      </c>
      <c r="B16" s="28"/>
      <c r="C16" s="28"/>
      <c r="D16" s="84">
        <v>85000</v>
      </c>
      <c r="E16" s="84"/>
      <c r="F16" s="84">
        <v>0</v>
      </c>
      <c r="G16" s="84"/>
      <c r="H16" s="84">
        <v>140000</v>
      </c>
      <c r="I16" s="84"/>
      <c r="K16" s="31">
        <f>IF(OR($D$16="",$D$16=0),0,$D$16)</f>
        <v>85000</v>
      </c>
      <c r="L16" s="32">
        <f>IF(OR($F$16="",$F$16=0),0,$F$16)</f>
        <v>0</v>
      </c>
      <c r="M16" s="31">
        <f>IF(OR($H$16="",$H$16=0),0,$H$16)</f>
        <v>140000</v>
      </c>
    </row>
    <row r="17" spans="1:13" ht="18" customHeight="1" x14ac:dyDescent="0.3">
      <c r="A17" s="27" t="s">
        <v>120</v>
      </c>
      <c r="B17" s="28"/>
      <c r="C17" s="28"/>
      <c r="D17" s="82" t="s">
        <v>121</v>
      </c>
      <c r="E17" s="82"/>
      <c r="F17" s="82" t="s">
        <v>122</v>
      </c>
      <c r="G17" s="82"/>
      <c r="H17" s="82" t="s">
        <v>121</v>
      </c>
      <c r="I17" s="82"/>
      <c r="K17" t="str">
        <f>IFERROR(INDEX($O$61:$O$65,MATCH($D$17,$N$61:$N$65,0)),"No")</f>
        <v>No</v>
      </c>
      <c r="L17" t="str">
        <f>IFERROR(INDEX($O$61:$O$65,MATCH($F$17,$N$61:$N$65,0)),"No")</f>
        <v>Sí</v>
      </c>
      <c r="M17" t="str">
        <f>IFERROR(INDEX($O$61:$O$65,MATCH($H$17,$N$61:$N$65,0)),"No")</f>
        <v>No</v>
      </c>
    </row>
    <row r="18" spans="1:13" ht="18" customHeight="1" x14ac:dyDescent="0.3">
      <c r="A18" s="27" t="s">
        <v>123</v>
      </c>
      <c r="B18" s="28"/>
      <c r="C18" s="28"/>
      <c r="D18" s="85">
        <v>4</v>
      </c>
      <c r="E18" s="85"/>
      <c r="F18" s="85">
        <v>3</v>
      </c>
      <c r="G18" s="85"/>
      <c r="H18" s="85">
        <v>5</v>
      </c>
      <c r="I18" s="85"/>
      <c r="K18" s="32">
        <f>IFERROR(INDEX($P$61:$P$65,MATCH($D$17,$N$61:$N$65,0)),0.21)</f>
        <v>0.21</v>
      </c>
      <c r="L18" s="32">
        <f>IFERROR(INDEX($P$61:$P$65,MATCH($F$17,$N$61:$N$65,0)),0.21)</f>
        <v>0.21</v>
      </c>
      <c r="M18" s="32">
        <f>IFERROR(INDEX($P$61:$P$65,MATCH($H$17,$N$61:$N$65,0)),0.21)</f>
        <v>0.21</v>
      </c>
    </row>
    <row r="19" spans="1:13" ht="18" customHeight="1" x14ac:dyDescent="0.3">
      <c r="A19" s="27" t="s">
        <v>124</v>
      </c>
      <c r="B19" s="28"/>
      <c r="C19" s="28"/>
      <c r="D19" s="85">
        <v>4</v>
      </c>
      <c r="E19" s="85"/>
      <c r="F19" s="85">
        <v>3</v>
      </c>
      <c r="G19" s="85"/>
      <c r="H19" s="85">
        <v>5</v>
      </c>
      <c r="I19" s="85"/>
      <c r="K19" s="32">
        <f>IF(COUNT($E$24:$E$31)=0,"",SUM($E$24:$E$31))</f>
        <v>5429300</v>
      </c>
      <c r="L19" s="32">
        <f>IF(COUNT($G$24:$G$31)=0,"",SUM($G$24:$G$31))</f>
        <v>5530000</v>
      </c>
      <c r="M19" s="32">
        <f>IF(COUNT($I$24:$I$31)=0,"",SUM($I$24:$I$31))</f>
        <v>4996400</v>
      </c>
    </row>
    <row r="20" spans="1:13" x14ac:dyDescent="0.3">
      <c r="A20" s="15"/>
      <c r="B20" s="15"/>
      <c r="C20" s="15"/>
      <c r="D20" s="15"/>
      <c r="E20" s="15"/>
      <c r="F20" s="15"/>
      <c r="G20" s="15"/>
      <c r="H20" s="15"/>
      <c r="I20" s="15"/>
      <c r="K20" s="32">
        <f>IF($K$19="","",$K$19+$K$16)</f>
        <v>5514300</v>
      </c>
      <c r="L20" s="32">
        <f>IF($L$19="","",$L$19+$L$16)</f>
        <v>5530000</v>
      </c>
      <c r="M20" s="32">
        <f>IF($M$19="","",$M$19+$M$16)</f>
        <v>5136400</v>
      </c>
    </row>
    <row r="21" spans="1:13" ht="19.5" customHeight="1" x14ac:dyDescent="0.3">
      <c r="A21" s="10" t="s">
        <v>125</v>
      </c>
      <c r="B21" s="10"/>
      <c r="C21" s="10"/>
      <c r="D21" s="10"/>
      <c r="E21" s="10"/>
      <c r="F21" s="10"/>
      <c r="G21" s="10"/>
      <c r="H21" s="10"/>
      <c r="I21" s="10"/>
      <c r="K21" s="32">
        <f>IF($K$20="","",IF($K$17="Sí",ROUND($K$20/(1+$K$18),2),$K$20))</f>
        <v>5514300</v>
      </c>
      <c r="L21" s="32">
        <f>IF($L$20="","",IF($L$17="Sí",ROUND($L$20/(1+$L$18),2),$L$20))</f>
        <v>4570247.93</v>
      </c>
      <c r="M21" s="32">
        <f>IF($M$20="","",IF($M$17="Sí",ROUND($M$20/(1+$M$18),2),$M$20))</f>
        <v>5136400</v>
      </c>
    </row>
    <row r="22" spans="1:13" ht="16.5" customHeight="1" x14ac:dyDescent="0.3">
      <c r="A22" s="15"/>
      <c r="B22" s="15"/>
      <c r="C22" s="15"/>
      <c r="D22" s="86" t="str">
        <f>IF($D$13="","PROVEEDOR 1",$D$13)</f>
        <v>Corralón del Norte S.R.L.</v>
      </c>
      <c r="E22" s="86"/>
      <c r="F22" s="87" t="str">
        <f>IF($F$13="","PROVEEDOR 2",$F$13)</f>
        <v>Materiales Perico S.A.</v>
      </c>
      <c r="G22" s="87"/>
      <c r="H22" s="88" t="str">
        <f>IF($H$13="","PROVEEDOR 3",$H$13)</f>
        <v>Constructora Andina S.A.</v>
      </c>
      <c r="I22" s="88"/>
      <c r="K22" s="32">
        <f>IF($K$20="","",IF($K$17="Sí",ROUND($K$20-$K$20/(1+$K$18),2),ROUND($K$20*$K$18,2)))</f>
        <v>1158003</v>
      </c>
      <c r="L22" s="32">
        <f>IF($L$20="","",IF($L$17="Sí",ROUND($L$20-$L$20/(1+$L$18),2),ROUND($L$20*$L$18,2)))</f>
        <v>959752.07</v>
      </c>
      <c r="M22" s="32">
        <f>IF($M$20="","",IF($M$17="Sí",ROUND($M$20-$M$20/(1+$M$18),2),ROUND($M$20*$M$18,2)))</f>
        <v>1078644</v>
      </c>
    </row>
    <row r="23" spans="1:13" ht="16.5" customHeight="1" x14ac:dyDescent="0.3">
      <c r="A23" s="20" t="s">
        <v>126</v>
      </c>
      <c r="B23" s="19" t="s">
        <v>127</v>
      </c>
      <c r="C23" s="19" t="s">
        <v>74</v>
      </c>
      <c r="D23" s="33" t="s">
        <v>128</v>
      </c>
      <c r="E23" s="33" t="s">
        <v>129</v>
      </c>
      <c r="F23" s="33" t="s">
        <v>128</v>
      </c>
      <c r="G23" s="33" t="s">
        <v>129</v>
      </c>
      <c r="H23" s="33" t="s">
        <v>128</v>
      </c>
      <c r="I23" s="33" t="s">
        <v>129</v>
      </c>
      <c r="K23" s="32">
        <f>IF($K$20="","",IF($K$17="Sí",$K$20,ROUND($K$20+$K$22,2)))</f>
        <v>6672303</v>
      </c>
      <c r="L23" s="32">
        <f>IF($L$20="","",IF($L$17="Sí",$L$20,ROUND($L$20+$L$22,2)))</f>
        <v>5530000</v>
      </c>
      <c r="M23" s="32">
        <f>IF($M$20="","",IF($M$17="Sí",$M$20,ROUND($M$20+$M$22,2)))</f>
        <v>6215044</v>
      </c>
    </row>
    <row r="24" spans="1:13" ht="18" customHeight="1" x14ac:dyDescent="0.3">
      <c r="A24" s="27" t="str">
        <f>IF('1 · Nota de Pedido'!$D17="","",'1 · Nota de Pedido'!$D17)</f>
        <v>Cemento portland x 50 kg</v>
      </c>
      <c r="B24" s="34" t="str">
        <f>IF('1 · Nota de Pedido'!$E17="","",'1 · Nota de Pedido'!$E17)</f>
        <v>Bolsa</v>
      </c>
      <c r="C24" s="35">
        <f>IF('1 · Nota de Pedido'!$C17="","",'1 · Nota de Pedido'!$C17)</f>
        <v>120</v>
      </c>
      <c r="D24" s="30">
        <v>16400</v>
      </c>
      <c r="E24" s="36">
        <f t="shared" ref="E24:E31" si="0">IF(OR($C24="",D24=""),"",ROUND($C24*D24,2))</f>
        <v>1968000</v>
      </c>
      <c r="F24" s="30">
        <v>16800</v>
      </c>
      <c r="G24" s="37">
        <f t="shared" ref="G24:G31" si="1">IF(OR($C24="",F24=""),"",ROUND($C24*F24,2))</f>
        <v>2016000</v>
      </c>
      <c r="H24" s="30">
        <v>15100</v>
      </c>
      <c r="I24" s="38">
        <f t="shared" ref="I24:I31" si="2">IF(OR($C24="",H24=""),"",ROUND($C24*H24,2))</f>
        <v>1812000</v>
      </c>
    </row>
    <row r="25" spans="1:13" ht="18" customHeight="1" x14ac:dyDescent="0.3">
      <c r="A25" s="27" t="str">
        <f>IF('1 · Nota de Pedido'!$D18="","",'1 · Nota de Pedido'!$D18)</f>
        <v>Hierro nervado 8 mm x 12 m</v>
      </c>
      <c r="B25" s="34" t="str">
        <f>IF('1 · Nota de Pedido'!$E18="","",'1 · Nota de Pedido'!$E18)</f>
        <v>Un.</v>
      </c>
      <c r="C25" s="35">
        <f>IF('1 · Nota de Pedido'!$C18="","",'1 · Nota de Pedido'!$C18)</f>
        <v>40</v>
      </c>
      <c r="D25" s="30">
        <v>24800</v>
      </c>
      <c r="E25" s="36">
        <f t="shared" si="0"/>
        <v>992000</v>
      </c>
      <c r="F25" s="30">
        <v>25300</v>
      </c>
      <c r="G25" s="37">
        <f t="shared" si="1"/>
        <v>1012000</v>
      </c>
      <c r="H25" s="30">
        <v>22800</v>
      </c>
      <c r="I25" s="38">
        <f t="shared" si="2"/>
        <v>912000</v>
      </c>
      <c r="K25" s="32">
        <f>IF(OR($K$21="",$K$21=0),"",ROUND(MIN($K$21,$L$21,$M$21)/$K$21*$N$40*100+IF(OR($K$15="",$K$15=0),0,MIN($K$15,$L$15,$M$15)/$K$15*$N$41*100)+IF($D$18="",3,$D$18)/5*$N$42*100+IF($D$19="",3,$D$19)/5*$N$43*100,1))</f>
        <v>73.5</v>
      </c>
      <c r="L25" s="32">
        <f>IF(OR($L$21="",$L$21=0),"",ROUND(MIN($K$21,$L$21,$M$21)/$L$21*$N$40*100+IF(OR($L$15="",$L$15=0),0,MIN($K$15,$L$15,$M$15)/$L$15*$N$41*100)+IF($F$18="",3,$F$18)/5*$N$42*100+IF($F$19="",3,$F$19)/5*$N$43*100,1))</f>
        <v>68</v>
      </c>
      <c r="M25" s="32">
        <f>IF(OR($M$21="",$M$21=0),"",ROUND(MIN($K$21,$L$21,$M$21)/$M$21*$N$40*100+IF(OR($M$15="",$M$15=0),0,MIN($K$15,$L$15,$M$15)/$M$15*$N$41*100)+IF($H$18="",3,$H$18)/5*$N$42*100+IF($H$19="",3,$H$19)/5*$N$43*100,1))</f>
        <v>95.6</v>
      </c>
    </row>
    <row r="26" spans="1:13" ht="18" customHeight="1" x14ac:dyDescent="0.3">
      <c r="A26" s="27" t="str">
        <f>IF('1 · Nota de Pedido'!$D19="","",'1 · Nota de Pedido'!$D19)</f>
        <v>Arena fina lavada</v>
      </c>
      <c r="B26" s="34" t="str">
        <f>IF('1 · Nota de Pedido'!$E19="","",'1 · Nota de Pedido'!$E19)</f>
        <v>M3</v>
      </c>
      <c r="C26" s="35">
        <f>IF('1 · Nota de Pedido'!$C19="","",'1 · Nota de Pedido'!$C19)</f>
        <v>15</v>
      </c>
      <c r="D26" s="30">
        <v>43500</v>
      </c>
      <c r="E26" s="36">
        <f t="shared" si="0"/>
        <v>652500</v>
      </c>
      <c r="F26" s="30">
        <v>44000</v>
      </c>
      <c r="G26" s="37">
        <f t="shared" si="1"/>
        <v>660000</v>
      </c>
      <c r="H26" s="30">
        <v>39500</v>
      </c>
      <c r="I26" s="38">
        <f t="shared" si="2"/>
        <v>592500</v>
      </c>
    </row>
    <row r="27" spans="1:13" ht="18" customHeight="1" x14ac:dyDescent="0.3">
      <c r="A27" s="27" t="str">
        <f>IF('1 · Nota de Pedido'!$D20="","",'1 · Nota de Pedido'!$D20)</f>
        <v>Chapa sinusoidal C25 x 3,00 m</v>
      </c>
      <c r="B27" s="34" t="str">
        <f>IF('1 · Nota de Pedido'!$E20="","",'1 · Nota de Pedido'!$E20)</f>
        <v>Un.</v>
      </c>
      <c r="C27" s="35">
        <f>IF('1 · Nota de Pedido'!$C20="","",'1 · Nota de Pedido'!$C20)</f>
        <v>8</v>
      </c>
      <c r="D27" s="30">
        <v>54500</v>
      </c>
      <c r="E27" s="36">
        <f t="shared" si="0"/>
        <v>436000</v>
      </c>
      <c r="F27" s="30">
        <v>55000</v>
      </c>
      <c r="G27" s="37">
        <f t="shared" si="1"/>
        <v>440000</v>
      </c>
      <c r="H27" s="30">
        <v>50200</v>
      </c>
      <c r="I27" s="38">
        <f t="shared" si="2"/>
        <v>401600</v>
      </c>
    </row>
    <row r="28" spans="1:13" ht="18" customHeight="1" x14ac:dyDescent="0.3">
      <c r="A28" s="27" t="str">
        <f>IF('1 · Nota de Pedido'!$D21="","",'1 · Nota de Pedido'!$D21)</f>
        <v>Bloque de cemento 20x20x40</v>
      </c>
      <c r="B28" s="34" t="str">
        <f>IF('1 · Nota de Pedido'!$E21="","",'1 · Nota de Pedido'!$E21)</f>
        <v>Un.</v>
      </c>
      <c r="C28" s="35">
        <f>IF('1 · Nota de Pedido'!$C21="","",'1 · Nota de Pedido'!$C21)</f>
        <v>200</v>
      </c>
      <c r="D28" s="30">
        <v>2260</v>
      </c>
      <c r="E28" s="36">
        <f t="shared" si="0"/>
        <v>452000</v>
      </c>
      <c r="F28" s="30">
        <v>2280</v>
      </c>
      <c r="G28" s="37">
        <f t="shared" si="1"/>
        <v>456000</v>
      </c>
      <c r="H28" s="30">
        <v>2080</v>
      </c>
      <c r="I28" s="38">
        <f t="shared" si="2"/>
        <v>416000</v>
      </c>
    </row>
    <row r="29" spans="1:13" ht="18" customHeight="1" x14ac:dyDescent="0.3">
      <c r="A29" s="27" t="str">
        <f>IF('1 · Nota de Pedido'!$D22="","",'1 · Nota de Pedido'!$D22)</f>
        <v>Membrana líquida acrílica</v>
      </c>
      <c r="B29" s="34" t="str">
        <f>IF('1 · Nota de Pedido'!$E22="","",'1 · Nota de Pedido'!$E22)</f>
        <v>Lt</v>
      </c>
      <c r="C29" s="35">
        <f>IF('1 · Nota de Pedido'!$C22="","",'1 · Nota de Pedido'!$C22)</f>
        <v>6</v>
      </c>
      <c r="D29" s="30">
        <v>36800</v>
      </c>
      <c r="E29" s="36">
        <f t="shared" si="0"/>
        <v>220800</v>
      </c>
      <c r="F29" s="30">
        <v>37500</v>
      </c>
      <c r="G29" s="37">
        <f t="shared" si="1"/>
        <v>225000</v>
      </c>
      <c r="H29" s="30">
        <v>34800</v>
      </c>
      <c r="I29" s="38">
        <f t="shared" si="2"/>
        <v>208800</v>
      </c>
    </row>
    <row r="30" spans="1:13" ht="18" customHeight="1" x14ac:dyDescent="0.3">
      <c r="A30" s="27" t="str">
        <f>IF('1 · Nota de Pedido'!$D23="","",'1 · Nota de Pedido'!$D23)</f>
        <v>Electrodo 6013 x 3,25 mm</v>
      </c>
      <c r="B30" s="34" t="str">
        <f>IF('1 · Nota de Pedido'!$E23="","",'1 · Nota de Pedido'!$E23)</f>
        <v>Kg</v>
      </c>
      <c r="C30" s="35">
        <f>IF('1 · Nota de Pedido'!$C23="","",'1 · Nota de Pedido'!$C23)</f>
        <v>25</v>
      </c>
      <c r="D30" s="30">
        <v>11200</v>
      </c>
      <c r="E30" s="36">
        <f t="shared" si="0"/>
        <v>280000</v>
      </c>
      <c r="F30" s="30">
        <v>11400</v>
      </c>
      <c r="G30" s="37">
        <f t="shared" si="1"/>
        <v>285000</v>
      </c>
      <c r="H30" s="30">
        <v>10300</v>
      </c>
      <c r="I30" s="38">
        <f t="shared" si="2"/>
        <v>257500</v>
      </c>
    </row>
    <row r="31" spans="1:13" ht="18" customHeight="1" x14ac:dyDescent="0.3">
      <c r="A31" s="27" t="str">
        <f>IF('1 · Nota de Pedido'!$D24="","",'1 · Nota de Pedido'!$D24)</f>
        <v>Amoladora angular 7" 2200 W</v>
      </c>
      <c r="B31" s="34" t="str">
        <f>IF('1 · Nota de Pedido'!$E24="","",'1 · Nota de Pedido'!$E24)</f>
        <v>Un.</v>
      </c>
      <c r="C31" s="35">
        <f>IF('1 · Nota de Pedido'!$C24="","",'1 · Nota de Pedido'!$C24)</f>
        <v>2</v>
      </c>
      <c r="D31" s="30">
        <v>214000</v>
      </c>
      <c r="E31" s="36">
        <f t="shared" si="0"/>
        <v>428000</v>
      </c>
      <c r="F31" s="30">
        <v>218000</v>
      </c>
      <c r="G31" s="37">
        <f t="shared" si="1"/>
        <v>436000</v>
      </c>
      <c r="H31" s="30">
        <v>198000</v>
      </c>
      <c r="I31" s="38">
        <f t="shared" si="2"/>
        <v>396000</v>
      </c>
    </row>
    <row r="32" spans="1:13" ht="18" customHeight="1" x14ac:dyDescent="0.3">
      <c r="A32" s="39" t="s">
        <v>130</v>
      </c>
      <c r="B32" s="40"/>
      <c r="C32" s="40"/>
      <c r="D32" s="89">
        <f>IF($K$19="","",$K$19)</f>
        <v>5429300</v>
      </c>
      <c r="E32" s="89"/>
      <c r="F32" s="89">
        <f>IF($L$19="","",$L$19)</f>
        <v>5530000</v>
      </c>
      <c r="G32" s="89"/>
      <c r="H32" s="89">
        <f>IF($M$19="","",$M$19)</f>
        <v>4996400</v>
      </c>
      <c r="I32" s="89"/>
    </row>
    <row r="33" spans="1:14" ht="18" customHeight="1" x14ac:dyDescent="0.3">
      <c r="A33" s="27" t="s">
        <v>119</v>
      </c>
      <c r="B33" s="28"/>
      <c r="C33" s="28"/>
      <c r="D33" s="90">
        <f>IF($K$16="","",$K$16)</f>
        <v>85000</v>
      </c>
      <c r="E33" s="90"/>
      <c r="F33" s="90">
        <f>IF($L$16="","",$L$16)</f>
        <v>0</v>
      </c>
      <c r="G33" s="90"/>
      <c r="H33" s="90">
        <f>IF($M$16="","",$M$16)</f>
        <v>140000</v>
      </c>
      <c r="I33" s="90"/>
    </row>
    <row r="34" spans="1:14" ht="18" customHeight="1" x14ac:dyDescent="0.3">
      <c r="A34" s="27" t="s">
        <v>131</v>
      </c>
      <c r="B34" s="28"/>
      <c r="C34" s="28"/>
      <c r="D34" s="90">
        <f>IF($K$20="","",$K$20)</f>
        <v>5514300</v>
      </c>
      <c r="E34" s="90"/>
      <c r="F34" s="90">
        <f>IF($L$20="","",$L$20)</f>
        <v>5530000</v>
      </c>
      <c r="G34" s="90"/>
      <c r="H34" s="90">
        <f>IF($M$20="","",$M$20)</f>
        <v>5136400</v>
      </c>
      <c r="I34" s="90"/>
    </row>
    <row r="35" spans="1:14" ht="18" customHeight="1" x14ac:dyDescent="0.3">
      <c r="A35" s="27" t="s">
        <v>132</v>
      </c>
      <c r="B35" s="28"/>
      <c r="C35" s="28"/>
      <c r="D35" s="90">
        <f>IF($K$22="","",$K$22)</f>
        <v>1158003</v>
      </c>
      <c r="E35" s="90"/>
      <c r="F35" s="90">
        <f>IF($L$22="","",$L$22)</f>
        <v>959752.07</v>
      </c>
      <c r="G35" s="90"/>
      <c r="H35" s="90">
        <f>IF($M$22="","",$M$22)</f>
        <v>1078644</v>
      </c>
      <c r="I35" s="90"/>
    </row>
    <row r="36" spans="1:14" ht="21.75" customHeight="1" x14ac:dyDescent="0.3">
      <c r="A36" s="41" t="s">
        <v>133</v>
      </c>
      <c r="B36" s="42"/>
      <c r="C36" s="42"/>
      <c r="D36" s="91">
        <f>IF($K$23="","",$K$23)</f>
        <v>6672303</v>
      </c>
      <c r="E36" s="91"/>
      <c r="F36" s="92">
        <f>IF($L$23="","",$L$23)</f>
        <v>5530000</v>
      </c>
      <c r="G36" s="92"/>
      <c r="H36" s="93">
        <f>IF($M$23="","",$M$23)</f>
        <v>6215044</v>
      </c>
      <c r="I36" s="93"/>
    </row>
    <row r="37" spans="1:14" x14ac:dyDescent="0.3">
      <c r="A37" s="15"/>
      <c r="B37" s="15"/>
      <c r="C37" s="15"/>
      <c r="D37" s="15"/>
      <c r="E37" s="15"/>
      <c r="F37" s="15"/>
      <c r="G37" s="15"/>
      <c r="H37" s="15"/>
      <c r="I37" s="15"/>
    </row>
    <row r="38" spans="1:14" ht="19.5" customHeight="1" x14ac:dyDescent="0.3">
      <c r="A38" s="10" t="s">
        <v>134</v>
      </c>
      <c r="B38" s="10"/>
      <c r="C38" s="10"/>
      <c r="D38" s="10"/>
      <c r="E38" s="10"/>
      <c r="F38" s="10"/>
      <c r="G38" s="10"/>
      <c r="H38" s="10"/>
      <c r="I38" s="10"/>
    </row>
    <row r="39" spans="1:14" ht="21.75" customHeight="1" x14ac:dyDescent="0.3">
      <c r="A39" s="24" t="s">
        <v>135</v>
      </c>
      <c r="B39" s="15"/>
      <c r="C39" s="15"/>
      <c r="D39" s="94" t="s">
        <v>136</v>
      </c>
      <c r="E39" s="94"/>
      <c r="F39" s="94"/>
      <c r="G39" s="64" t="str">
        <f>"Precio "&amp;TEXT($N$40,"0%")&amp;"  ·  Plazo "&amp;TEXT($N$41,"0%")&amp;"  ·  Calidad "&amp;TEXT($N$42,"0%")&amp;"  ·  Antec. "&amp;TEXT($N$43,"0%")</f>
        <v>Precio 40%  ·  Plazo 20%  ·  Calidad 25%  ·  Antec. 15%</v>
      </c>
      <c r="H39" s="64"/>
      <c r="I39" s="64"/>
    </row>
    <row r="40" spans="1:14" ht="18" customHeight="1" x14ac:dyDescent="0.3">
      <c r="A40" s="27" t="s">
        <v>137</v>
      </c>
      <c r="B40" s="28"/>
      <c r="C40" s="28"/>
      <c r="D40" s="95" t="str">
        <f>IF($D$13="","",COUNT(D$24:D$31)&amp;" de "&amp;COUNT($C$24:$C$31))</f>
        <v>8 de 8</v>
      </c>
      <c r="E40" s="95"/>
      <c r="F40" s="95" t="str">
        <f>IF($F$13="","",COUNT(F$24:F$31)&amp;" de "&amp;COUNT($C$24:$C$31))</f>
        <v>8 de 8</v>
      </c>
      <c r="G40" s="95"/>
      <c r="H40" s="95" t="str">
        <f>IF($H$13="","",COUNT(H$24:H$31)&amp;" de "&amp;COUNT($C$24:$C$31))</f>
        <v>8 de 8</v>
      </c>
      <c r="I40" s="95"/>
      <c r="N40" s="32">
        <f>IFERROR(INDEX($O$70:$O$74,MATCH($D$39,$N$70:$N$74,0)),0.4)</f>
        <v>0.4</v>
      </c>
    </row>
    <row r="41" spans="1:14" ht="18" customHeight="1" x14ac:dyDescent="0.3">
      <c r="A41" s="27" t="s">
        <v>138</v>
      </c>
      <c r="B41" s="28"/>
      <c r="C41" s="28"/>
      <c r="D41" s="90">
        <f>IF($K$21="","",$K$21)</f>
        <v>5514300</v>
      </c>
      <c r="E41" s="90"/>
      <c r="F41" s="90">
        <f>IF($L$21="","",$L$21)</f>
        <v>4570247.93</v>
      </c>
      <c r="G41" s="90"/>
      <c r="H41" s="90">
        <f>IF($M$21="","",$M$21)</f>
        <v>5136400</v>
      </c>
      <c r="I41" s="90"/>
      <c r="N41" s="32">
        <f>IFERROR(INDEX($P$70:$P$74,MATCH($D$39,$N$70:$N$74,0)),0.2)</f>
        <v>0.2</v>
      </c>
    </row>
    <row r="42" spans="1:14" ht="25.5" customHeight="1" x14ac:dyDescent="0.3">
      <c r="A42" s="43" t="s">
        <v>139</v>
      </c>
      <c r="B42" s="44"/>
      <c r="C42" s="44"/>
      <c r="D42" s="96">
        <f>IF($K$25="","",$K$25)</f>
        <v>73.5</v>
      </c>
      <c r="E42" s="96"/>
      <c r="F42" s="96">
        <f>IF($L$25="","",$L$25)</f>
        <v>68</v>
      </c>
      <c r="G42" s="96"/>
      <c r="H42" s="96">
        <f>IF($M$25="","",$M$25)</f>
        <v>95.6</v>
      </c>
      <c r="I42" s="96"/>
      <c r="N42" s="32">
        <f>IFERROR(INDEX($Q$70:$Q$74,MATCH($D$39,$N$70:$N$74,0)),0.25)</f>
        <v>0.25</v>
      </c>
    </row>
    <row r="43" spans="1:14" x14ac:dyDescent="0.3">
      <c r="A43" s="15"/>
      <c r="B43" s="15"/>
      <c r="C43" s="15"/>
      <c r="D43" s="15"/>
      <c r="E43" s="15"/>
      <c r="F43" s="15"/>
      <c r="G43" s="15"/>
      <c r="H43" s="15"/>
      <c r="I43" s="15"/>
      <c r="N43" s="32">
        <f>IFERROR(INDEX($R$70:$R$74,MATCH($D$39,$N$70:$N$74,0)),0.15)</f>
        <v>0.15</v>
      </c>
    </row>
    <row r="44" spans="1:14" ht="19.5" customHeight="1" x14ac:dyDescent="0.3">
      <c r="A44" s="10" t="s">
        <v>140</v>
      </c>
      <c r="B44" s="10"/>
      <c r="C44" s="10"/>
      <c r="D44" s="10"/>
      <c r="E44" s="10"/>
      <c r="F44" s="10"/>
      <c r="G44" s="10"/>
      <c r="H44" s="10"/>
      <c r="I44" s="10"/>
    </row>
    <row r="45" spans="1:14" ht="19.5" customHeight="1" x14ac:dyDescent="0.3">
      <c r="A45" s="24" t="s">
        <v>141</v>
      </c>
      <c r="B45" s="15"/>
      <c r="C45" s="15"/>
      <c r="D45" s="97" t="str">
        <f>IF($N$45=0,"— cargá las ofertas —","★  "&amp;INDEX($K$13:$M$13,$N$45)&amp;"   ·   "&amp;TEXT(INDEX($K$25:$M$25,$N$45),"0.0")&amp;" puntos")</f>
        <v>★  Constructora Andina S.A.   ·   95.6 puntos</v>
      </c>
      <c r="E45" s="97"/>
      <c r="F45" s="97"/>
      <c r="G45" s="97"/>
      <c r="H45" s="97"/>
      <c r="I45" s="97"/>
      <c r="N45" s="32">
        <f>IF(COUNT($K$25,$L$25,$M$25)=0,0,MATCH(MAX($K$25,$L$25,$M$25),$K$25:$M$25,0))</f>
        <v>3</v>
      </c>
    </row>
    <row r="46" spans="1:14" ht="21.75" customHeight="1" x14ac:dyDescent="0.3">
      <c r="A46" s="26" t="s">
        <v>142</v>
      </c>
      <c r="B46" s="15"/>
      <c r="C46" s="15"/>
      <c r="D46" s="94" t="s">
        <v>113</v>
      </c>
      <c r="E46" s="94"/>
      <c r="F46" s="94"/>
      <c r="G46" s="64" t="str">
        <f>IF($N$46=0,"← elegí uno",IF($N$46=$N$45,"coincide con el recomendado","NO es el recomendado: poné el motivo"))</f>
        <v>coincide con el recomendado</v>
      </c>
      <c r="H46" s="64"/>
      <c r="I46" s="64"/>
      <c r="N46" s="32">
        <f>IFERROR(MATCH($D$46,$S$75:$S$77,0),0)</f>
        <v>3</v>
      </c>
    </row>
    <row r="47" spans="1:14" ht="18.75" customHeight="1" x14ac:dyDescent="0.3">
      <c r="A47" s="24" t="s">
        <v>143</v>
      </c>
      <c r="B47" s="15"/>
      <c r="C47" s="15"/>
      <c r="D47" s="69" t="s">
        <v>144</v>
      </c>
      <c r="E47" s="69"/>
      <c r="F47" s="69"/>
      <c r="G47" s="69"/>
      <c r="H47" s="69"/>
      <c r="I47" s="69"/>
      <c r="N47" s="32">
        <f>IF($N$46=0,"",INDEX($K$23:$M$23,$N$46))</f>
        <v>6215044</v>
      </c>
    </row>
    <row r="48" spans="1:14" ht="24" customHeight="1" x14ac:dyDescent="0.3">
      <c r="A48" s="45" t="s">
        <v>145</v>
      </c>
      <c r="B48" s="46"/>
      <c r="C48" s="46"/>
      <c r="D48" s="98">
        <f>IF(OR($N$46=0,COUNT($K$23,$L$23,$M$23)&lt;2),"—",MAX($K$23,$L$23,$M$23)-$N$47)</f>
        <v>457259</v>
      </c>
      <c r="E48" s="98"/>
      <c r="F48" s="99" t="str">
        <f>IF($N$46=0,"",IF(COUNT($K$23,$L$23,$M$23)&lt;2,"Proveedor único: no hay ahorro comparativo",IF(MAX($K$23,$L$23,$M$23)=0,"",TEXT(1-$N$47/MAX($K$23,$L$23,$M$23),"0.0%")&amp;" menos que la oferta más cara")))</f>
        <v>6.9% menos que la oferta más cara</v>
      </c>
      <c r="G48" s="99"/>
      <c r="H48" s="99"/>
      <c r="I48" s="99"/>
      <c r="N48" t="str">
        <f>IF($D$46="","",IF(RIGHT(TRIM($D$46),1)=".",LEFT(TRIM($D$46),LEN(TRIM($D$46))-1),TRIM($D$46)))</f>
        <v>Constructora Andina S.A</v>
      </c>
    </row>
    <row r="49" spans="1:20" x14ac:dyDescent="0.3">
      <c r="A49" s="15"/>
      <c r="B49" s="15"/>
      <c r="C49" s="15"/>
      <c r="D49" s="15"/>
      <c r="E49" s="15"/>
      <c r="F49" s="15"/>
      <c r="G49" s="15"/>
      <c r="H49" s="15"/>
      <c r="I49" s="15"/>
    </row>
    <row r="50" spans="1:20" ht="24" customHeight="1" x14ac:dyDescent="0.3">
      <c r="A50" s="100" t="s">
        <v>146</v>
      </c>
      <c r="B50" s="100"/>
      <c r="C50" s="100"/>
      <c r="D50" s="100"/>
      <c r="E50" s="100"/>
      <c r="F50" s="100"/>
      <c r="G50" s="100"/>
      <c r="H50" s="100"/>
      <c r="I50" s="100"/>
    </row>
    <row r="51" spans="1:20" ht="186" customHeight="1" x14ac:dyDescent="0.3">
      <c r="A51" s="101" t="str">
        <f>IF($N$46=0,"Elegí el proveedor adjudicado y el texto se arma solo.","Buen día,"&amp;CHAR(10)&amp;CHAR(10)&amp;"Envío para autorización la nota de pedido N° "&amp;$D$9&amp;IF($D$10=""," ("&amp;COUNT($C$24:$C$31)&amp;" ítems)"," — "&amp;$D$10)&amp;"."&amp;CHAR(10)&amp;CHAR(10)&amp;IF(COUNT($K$23,$L$23,$M$23)&lt;2,"Se cotizó con proveedor único: "&amp;$D$46&amp;".","Se compararon "&amp;COUNT($K$23,$L$23,$M$23)&amp;" proveedores. Se adjudica a "&amp;$N$48&amp;".")&amp;CHAR(10)&amp;"Total: "&amp;$H$10&amp;" "&amp;TEXT($N$47,"#,##0.00")&amp;" final, IVA incluido."&amp;CHAR(10)&amp;IF(AND(COUNT($K$23,$L$23,$M$23)&gt;1,N($D$48)&gt;0),"Ahorro respecto de la oferta más cara: "&amp;$H$10&amp;" "&amp;TEXT($D$48,"#,##0.00")&amp;" ("&amp;TEXT(1-$N$47/MAX($K$23,$L$23,$M$23),"0.0%")&amp;")."&amp;CHAR(10),"")&amp;CHAR(10)&amp;"Condición de pago: "&amp;INDEX($K$14:$M$14,$N$46)&amp;"."&amp;CHAR(10)&amp;"Plazo de entrega: "&amp;INDEX($K$15:$M$15,$N$46)&amp;" días."&amp;CHAR(10)&amp;IF($D$47&lt;&gt;"","Motivo de la adjudicación: "&amp;$D$47&amp;"."&amp;CHAR(10),"")&amp;CHAR(10)&amp;"Quedo atento."&amp;CHAR(10)&amp;CHAR(10)&amp;"Comparativa armada con el Kit Vapareno · vapareno.com")</f>
        <v>Buen día,
Envío para autorización la nota de pedido N° NP-2026-041 — Ampliación de depósito.
Se compararon 3 proveedores. Se adjudica a Constructora Andina S.A.
Total: ARS 6,215,044.00 final, IVA incluido.
Ahorro respecto de la oferta más cara: ARS 457,259.00 (6.9%).
Condición de pago: echeq a 30 dias.
Plazo de entrega: 5 días.
Motivo de la adjudicación: Mejor plazo de entrega.
Quedo atento.
Comparativa armada con el Kit Vapareno · vapareno.com</v>
      </c>
      <c r="B51" s="101"/>
      <c r="C51" s="101"/>
      <c r="D51" s="101"/>
      <c r="E51" s="101"/>
      <c r="F51" s="101"/>
      <c r="G51" s="101"/>
      <c r="H51" s="101"/>
      <c r="I51" s="101"/>
    </row>
    <row r="52" spans="1:20" x14ac:dyDescent="0.3">
      <c r="A52" s="15"/>
      <c r="B52" s="15"/>
      <c r="C52" s="15"/>
      <c r="D52" s="15"/>
      <c r="E52" s="15"/>
      <c r="F52" s="15"/>
      <c r="G52" s="15"/>
      <c r="H52" s="15"/>
      <c r="I52" s="15"/>
    </row>
    <row r="53" spans="1:20" ht="9.75" customHeight="1" x14ac:dyDescent="0.3">
      <c r="A53" s="15"/>
      <c r="B53" s="15"/>
      <c r="C53" s="15"/>
      <c r="D53" s="15"/>
      <c r="E53" s="15"/>
      <c r="F53" s="15"/>
      <c r="G53" s="15"/>
      <c r="H53" s="15"/>
      <c r="I53" s="15"/>
    </row>
    <row r="54" spans="1:20" ht="19.5" customHeight="1" x14ac:dyDescent="0.3">
      <c r="A54" s="10" t="s">
        <v>147</v>
      </c>
      <c r="B54" s="10"/>
      <c r="C54" s="10"/>
      <c r="D54" s="10"/>
      <c r="E54" s="10"/>
      <c r="F54" s="10"/>
      <c r="G54" s="10"/>
      <c r="H54" s="10"/>
      <c r="I54" s="10"/>
    </row>
    <row r="55" spans="1:20" ht="30" customHeight="1" x14ac:dyDescent="0.3">
      <c r="A55" s="61" t="s">
        <v>148</v>
      </c>
      <c r="B55" s="61"/>
      <c r="C55" s="61"/>
      <c r="D55" s="61"/>
      <c r="E55" s="61"/>
      <c r="F55" s="61"/>
      <c r="G55" s="61"/>
      <c r="H55" s="61"/>
      <c r="I55" s="61"/>
    </row>
    <row r="56" spans="1:20" x14ac:dyDescent="0.3">
      <c r="A56" s="15"/>
      <c r="B56" s="15"/>
      <c r="C56" s="15"/>
      <c r="D56" s="15"/>
      <c r="E56" s="15"/>
      <c r="F56" s="15"/>
      <c r="G56" s="15"/>
      <c r="H56" s="15"/>
      <c r="I56" s="15"/>
    </row>
    <row r="61" spans="1:20" x14ac:dyDescent="0.3">
      <c r="N61" t="s">
        <v>121</v>
      </c>
      <c r="O61" t="s">
        <v>149</v>
      </c>
      <c r="P61">
        <v>0.21</v>
      </c>
      <c r="S61" t="s">
        <v>115</v>
      </c>
      <c r="T61" t="s">
        <v>150</v>
      </c>
    </row>
    <row r="62" spans="1:20" x14ac:dyDescent="0.3">
      <c r="N62" t="s">
        <v>151</v>
      </c>
      <c r="O62" t="s">
        <v>149</v>
      </c>
      <c r="P62">
        <v>0.105</v>
      </c>
      <c r="S62" t="s">
        <v>152</v>
      </c>
      <c r="T62" t="s">
        <v>144</v>
      </c>
    </row>
    <row r="63" spans="1:20" x14ac:dyDescent="0.3">
      <c r="N63" t="s">
        <v>122</v>
      </c>
      <c r="O63" t="s">
        <v>153</v>
      </c>
      <c r="P63">
        <v>0.21</v>
      </c>
      <c r="S63" t="s">
        <v>154</v>
      </c>
      <c r="T63" t="s">
        <v>155</v>
      </c>
    </row>
    <row r="64" spans="1:20" x14ac:dyDescent="0.3">
      <c r="N64" t="s">
        <v>156</v>
      </c>
      <c r="O64" t="s">
        <v>153</v>
      </c>
      <c r="P64">
        <v>0.105</v>
      </c>
      <c r="S64" t="s">
        <v>116</v>
      </c>
      <c r="T64" t="s">
        <v>157</v>
      </c>
    </row>
    <row r="65" spans="14:20" x14ac:dyDescent="0.3">
      <c r="N65" t="s">
        <v>158</v>
      </c>
      <c r="O65" t="s">
        <v>153</v>
      </c>
      <c r="P65">
        <v>0</v>
      </c>
      <c r="S65" t="s">
        <v>159</v>
      </c>
      <c r="T65" t="s">
        <v>160</v>
      </c>
    </row>
    <row r="66" spans="14:20" x14ac:dyDescent="0.3">
      <c r="S66" t="s">
        <v>161</v>
      </c>
      <c r="T66" t="s">
        <v>162</v>
      </c>
    </row>
    <row r="67" spans="14:20" x14ac:dyDescent="0.3">
      <c r="S67" t="s">
        <v>163</v>
      </c>
      <c r="T67" t="s">
        <v>164</v>
      </c>
    </row>
    <row r="68" spans="14:20" x14ac:dyDescent="0.3">
      <c r="S68" t="s">
        <v>117</v>
      </c>
      <c r="T68" t="s">
        <v>165</v>
      </c>
    </row>
    <row r="69" spans="14:20" x14ac:dyDescent="0.3">
      <c r="S69" t="s">
        <v>166</v>
      </c>
      <c r="T69" t="s">
        <v>167</v>
      </c>
    </row>
    <row r="70" spans="14:20" x14ac:dyDescent="0.3">
      <c r="N70" t="s">
        <v>136</v>
      </c>
      <c r="O70">
        <v>0.4</v>
      </c>
      <c r="P70">
        <v>0.2</v>
      </c>
      <c r="Q70">
        <v>0.25</v>
      </c>
      <c r="R70">
        <v>0.15</v>
      </c>
      <c r="S70" t="s">
        <v>168</v>
      </c>
      <c r="T70" t="s">
        <v>169</v>
      </c>
    </row>
    <row r="71" spans="14:20" x14ac:dyDescent="0.3">
      <c r="N71" t="s">
        <v>170</v>
      </c>
      <c r="O71">
        <v>0.8</v>
      </c>
      <c r="P71">
        <v>0</v>
      </c>
      <c r="Q71">
        <v>0.1</v>
      </c>
      <c r="R71">
        <v>0.1</v>
      </c>
      <c r="S71" t="s">
        <v>171</v>
      </c>
    </row>
    <row r="72" spans="14:20" x14ac:dyDescent="0.3">
      <c r="N72" t="s">
        <v>172</v>
      </c>
      <c r="O72">
        <v>0.15</v>
      </c>
      <c r="P72">
        <v>0.6</v>
      </c>
      <c r="Q72">
        <v>0.15</v>
      </c>
      <c r="R72">
        <v>0.1</v>
      </c>
    </row>
    <row r="73" spans="14:20" x14ac:dyDescent="0.3">
      <c r="N73" t="s">
        <v>173</v>
      </c>
      <c r="O73">
        <v>0.05</v>
      </c>
      <c r="P73">
        <v>0.05</v>
      </c>
      <c r="Q73">
        <v>0.7</v>
      </c>
      <c r="R73">
        <v>0.2</v>
      </c>
    </row>
    <row r="74" spans="14:20" x14ac:dyDescent="0.3">
      <c r="N74" t="s">
        <v>174</v>
      </c>
      <c r="O74">
        <v>0.2</v>
      </c>
      <c r="P74">
        <v>0.2</v>
      </c>
      <c r="Q74">
        <v>0.2</v>
      </c>
      <c r="R74">
        <v>0.4</v>
      </c>
    </row>
    <row r="75" spans="14:20" x14ac:dyDescent="0.3">
      <c r="S75" t="str">
        <f>IF($D$13="","",$D$13)</f>
        <v>Corralón del Norte S.R.L.</v>
      </c>
    </row>
    <row r="76" spans="14:20" x14ac:dyDescent="0.3">
      <c r="S76" t="str">
        <f>IF($F$13="","",$F$13)</f>
        <v>Materiales Perico S.A.</v>
      </c>
    </row>
    <row r="77" spans="14:20" x14ac:dyDescent="0.3">
      <c r="S77" t="str">
        <f>IF($H$13="","",$H$13)</f>
        <v>Constructora Andina S.A.</v>
      </c>
    </row>
  </sheetData>
  <sheetProtection password="87B7" sheet="1" formatCells="0" formatColumns="0" formatRows="0"/>
  <mergeCells count="74">
    <mergeCell ref="A50:I50"/>
    <mergeCell ref="A51:I51"/>
    <mergeCell ref="A54:I54"/>
    <mergeCell ref="A55:I55"/>
    <mergeCell ref="D46:F46"/>
    <mergeCell ref="G46:I46"/>
    <mergeCell ref="D47:I47"/>
    <mergeCell ref="D48:E48"/>
    <mergeCell ref="F48:I48"/>
    <mergeCell ref="D42:E42"/>
    <mergeCell ref="F42:G42"/>
    <mergeCell ref="H42:I42"/>
    <mergeCell ref="A44:I44"/>
    <mergeCell ref="D45:I45"/>
    <mergeCell ref="D40:E40"/>
    <mergeCell ref="F40:G40"/>
    <mergeCell ref="H40:I40"/>
    <mergeCell ref="D41:E41"/>
    <mergeCell ref="F41:G41"/>
    <mergeCell ref="H41:I41"/>
    <mergeCell ref="D36:E36"/>
    <mergeCell ref="F36:G36"/>
    <mergeCell ref="H36:I36"/>
    <mergeCell ref="A38:I38"/>
    <mergeCell ref="D39:F39"/>
    <mergeCell ref="G39:I39"/>
    <mergeCell ref="D34:E34"/>
    <mergeCell ref="F34:G34"/>
    <mergeCell ref="H34:I34"/>
    <mergeCell ref="D35:E35"/>
    <mergeCell ref="F35:G35"/>
    <mergeCell ref="H35:I35"/>
    <mergeCell ref="D32:E32"/>
    <mergeCell ref="F32:G32"/>
    <mergeCell ref="H32:I32"/>
    <mergeCell ref="D33:E33"/>
    <mergeCell ref="F33:G33"/>
    <mergeCell ref="H33:I33"/>
    <mergeCell ref="D19:E19"/>
    <mergeCell ref="F19:G19"/>
    <mergeCell ref="H19:I19"/>
    <mergeCell ref="A21:I21"/>
    <mergeCell ref="D22:E22"/>
    <mergeCell ref="F22:G22"/>
    <mergeCell ref="H22:I22"/>
    <mergeCell ref="D17:E17"/>
    <mergeCell ref="F17:G17"/>
    <mergeCell ref="H17:I17"/>
    <mergeCell ref="D18:E18"/>
    <mergeCell ref="F18:G18"/>
    <mergeCell ref="H18:I18"/>
    <mergeCell ref="D15:E15"/>
    <mergeCell ref="F15:G15"/>
    <mergeCell ref="H15:I15"/>
    <mergeCell ref="D16:E16"/>
    <mergeCell ref="F16:G16"/>
    <mergeCell ref="H16:I16"/>
    <mergeCell ref="A12:I12"/>
    <mergeCell ref="D13:E13"/>
    <mergeCell ref="F13:G13"/>
    <mergeCell ref="H13:I13"/>
    <mergeCell ref="D14:E14"/>
    <mergeCell ref="F14:G14"/>
    <mergeCell ref="H14:I14"/>
    <mergeCell ref="A8:I8"/>
    <mergeCell ref="D9:E9"/>
    <mergeCell ref="H9:I9"/>
    <mergeCell ref="D10:E10"/>
    <mergeCell ref="H10:I10"/>
    <mergeCell ref="G2:I2"/>
    <mergeCell ref="G3:I3"/>
    <mergeCell ref="A5:D5"/>
    <mergeCell ref="F5:I5"/>
    <mergeCell ref="A6:I6"/>
  </mergeCells>
  <conditionalFormatting sqref="D42:I42">
    <cfRule type="cellIs" dxfId="0" priority="2" operator="equal">
      <formula>MAX($K$25,$L$25,$M$25)</formula>
    </cfRule>
  </conditionalFormatting>
  <dataValidations count="8">
    <dataValidation type="list" allowBlank="1" sqref="D14 F14 H14" xr:uid="{00000000-0002-0000-0200-000000000000}">
      <formula1>$S$61:$S$71</formula1>
      <formula2>0</formula2>
    </dataValidation>
    <dataValidation type="list" allowBlank="1" sqref="D17 F17 H17" xr:uid="{00000000-0002-0000-0200-000001000000}">
      <formula1>$N$61:$N$65</formula1>
      <formula2>0</formula2>
    </dataValidation>
    <dataValidation type="list" allowBlank="1" sqref="D39" xr:uid="{00000000-0002-0000-0200-000002000000}">
      <formula1>$N$70:$N$74</formula1>
      <formula2>0</formula2>
    </dataValidation>
    <dataValidation type="list" allowBlank="1" sqref="D46" xr:uid="{00000000-0002-0000-0200-000003000000}">
      <formula1>$S$75:$S$77</formula1>
      <formula2>0</formula2>
    </dataValidation>
    <dataValidation type="list" allowBlank="1" sqref="D47" xr:uid="{00000000-0002-0000-0200-000004000000}">
      <formula1>$T$61:$T$70</formula1>
      <formula2>0</formula2>
    </dataValidation>
    <dataValidation type="list" allowBlank="1" sqref="H10" xr:uid="{00000000-0002-0000-0200-000005000000}">
      <formula1>"ARS,USD"</formula1>
      <formula2>0</formula2>
    </dataValidation>
    <dataValidation type="whole" allowBlank="1" sqref="D18:I19" xr:uid="{00000000-0002-0000-0200-000006000000}">
      <formula1>1</formula1>
      <formula2>5</formula2>
    </dataValidation>
    <dataValidation type="decimal" operator="greaterThanOrEqual" allowBlank="1" sqref="D15:I16 D24:I31" xr:uid="{00000000-0002-0000-0200-000007000000}">
      <formula1>0</formula1>
      <formula2>0</formula2>
    </dataValidation>
  </dataValidations>
  <hyperlinks>
    <hyperlink ref="A55" r:id="rId1" display="La Orden de Compra que se arma sola, el historial de precios, el stock, la base de 500+ proveedores del NOA y el tablero de Power BI están en el Kit completo.  ·  vapareno.com  ·  WhatsApp +54 9 388 588-0278" xr:uid="{00000000-0004-0000-0200-000000000000}"/>
  </hyperlinks>
  <printOptions horizontalCentered="1"/>
  <pageMargins left="0.75" right="0.75" top="1" bottom="1" header="0.511811023622047" footer="0.511811023622047"/>
  <pageSetup fitToHeight="0" orientation="portrait" horizontalDpi="300" verticalDpi="30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566574"/>
    <pageSetUpPr fitToPage="1"/>
  </sheetPr>
  <dimension ref="A1:I72"/>
  <sheetViews>
    <sheetView showGridLines="0" tabSelected="1" zoomScaleNormal="100" workbookViewId="0">
      <selection activeCell="K11" sqref="K11"/>
    </sheetView>
  </sheetViews>
  <sheetFormatPr baseColWidth="10" defaultColWidth="8.6640625" defaultRowHeight="14.4" x14ac:dyDescent="0.3"/>
  <cols>
    <col min="1" max="1" width="2.44140625" customWidth="1"/>
    <col min="2" max="2" width="4" customWidth="1"/>
    <col min="3" max="3" width="30" customWidth="1"/>
    <col min="4" max="7" width="13" customWidth="1"/>
    <col min="8" max="8" width="12" customWidth="1"/>
    <col min="9" max="9" width="2.44140625" customWidth="1"/>
  </cols>
  <sheetData>
    <row r="1" spans="1:9" ht="9.75" customHeight="1" x14ac:dyDescent="0.3">
      <c r="A1" s="15"/>
      <c r="B1" s="15"/>
      <c r="C1" s="15"/>
      <c r="D1" s="15"/>
      <c r="E1" s="15"/>
      <c r="F1" s="15"/>
      <c r="G1" s="15"/>
      <c r="H1" s="15"/>
      <c r="I1" s="15"/>
    </row>
    <row r="2" spans="1:9" ht="43.5" customHeight="1" x14ac:dyDescent="0.3">
      <c r="A2" s="15"/>
      <c r="B2" s="15"/>
      <c r="C2" s="15"/>
      <c r="D2" s="15"/>
      <c r="E2" s="15"/>
      <c r="F2" s="63" t="s">
        <v>175</v>
      </c>
      <c r="G2" s="63"/>
      <c r="H2" s="63"/>
      <c r="I2" s="15"/>
    </row>
    <row r="3" spans="1:9" x14ac:dyDescent="0.3">
      <c r="A3" s="15"/>
      <c r="B3" s="15"/>
      <c r="C3" s="15"/>
      <c r="D3" s="15"/>
      <c r="E3" s="15"/>
      <c r="F3" s="15"/>
      <c r="G3" s="15"/>
      <c r="H3" s="15"/>
      <c r="I3" s="15"/>
    </row>
    <row r="4" spans="1:9" x14ac:dyDescent="0.3">
      <c r="A4" s="15"/>
      <c r="B4" s="15"/>
      <c r="C4" s="15"/>
      <c r="D4" s="15"/>
      <c r="E4" s="15"/>
      <c r="F4" s="15"/>
      <c r="G4" s="15"/>
      <c r="H4" s="15"/>
      <c r="I4" s="15"/>
    </row>
    <row r="5" spans="1:9" ht="27.75" customHeight="1" x14ac:dyDescent="0.3">
      <c r="A5" s="15"/>
      <c r="B5" s="102" t="s">
        <v>176</v>
      </c>
      <c r="C5" s="102"/>
      <c r="D5" s="102"/>
      <c r="E5" s="102"/>
      <c r="F5" s="102"/>
      <c r="G5" s="102"/>
      <c r="H5" s="102"/>
      <c r="I5" s="15"/>
    </row>
    <row r="6" spans="1:9" ht="18" customHeight="1" x14ac:dyDescent="0.3">
      <c r="A6" s="15"/>
      <c r="B6" s="103" t="s">
        <v>177</v>
      </c>
      <c r="C6" s="103"/>
      <c r="D6" s="103"/>
      <c r="E6" s="103"/>
      <c r="F6" s="103"/>
      <c r="G6" s="103"/>
      <c r="H6" s="103"/>
      <c r="I6" s="15"/>
    </row>
    <row r="7" spans="1:9" x14ac:dyDescent="0.3">
      <c r="A7" s="15"/>
      <c r="B7" s="15"/>
      <c r="C7" s="15"/>
      <c r="D7" s="15"/>
      <c r="E7" s="15"/>
      <c r="F7" s="15"/>
      <c r="G7" s="15"/>
      <c r="H7" s="15"/>
      <c r="I7" s="15"/>
    </row>
    <row r="8" spans="1:9" ht="19.5" customHeight="1" x14ac:dyDescent="0.3">
      <c r="A8" s="15"/>
      <c r="B8" s="10" t="s">
        <v>178</v>
      </c>
      <c r="C8" s="10"/>
      <c r="D8" s="10"/>
      <c r="E8" s="10"/>
      <c r="F8" s="10"/>
      <c r="G8" s="10"/>
      <c r="H8" s="10"/>
      <c r="I8" s="15"/>
    </row>
    <row r="9" spans="1:9" ht="15" customHeight="1" x14ac:dyDescent="0.3">
      <c r="A9" s="15"/>
      <c r="B9" s="47" t="s">
        <v>179</v>
      </c>
      <c r="C9" s="48" t="s">
        <v>180</v>
      </c>
      <c r="D9" s="104" t="s">
        <v>181</v>
      </c>
      <c r="E9" s="104"/>
      <c r="F9" s="104"/>
      <c r="G9" s="104"/>
      <c r="H9" s="49" t="s">
        <v>182</v>
      </c>
      <c r="I9" s="15"/>
    </row>
    <row r="10" spans="1:9" ht="15" customHeight="1" x14ac:dyDescent="0.3">
      <c r="A10" s="15"/>
      <c r="B10" s="50" t="s">
        <v>183</v>
      </c>
      <c r="C10" s="51" t="s">
        <v>184</v>
      </c>
      <c r="D10" s="105" t="s">
        <v>185</v>
      </c>
      <c r="E10" s="105"/>
      <c r="F10" s="105"/>
      <c r="G10" s="105"/>
      <c r="H10" s="52" t="s">
        <v>186</v>
      </c>
      <c r="I10" s="15"/>
    </row>
    <row r="11" spans="1:9" ht="15" customHeight="1" x14ac:dyDescent="0.3">
      <c r="A11" s="15"/>
      <c r="B11" s="50" t="s">
        <v>187</v>
      </c>
      <c r="C11" s="51" t="s">
        <v>188</v>
      </c>
      <c r="D11" s="105" t="s">
        <v>189</v>
      </c>
      <c r="E11" s="105"/>
      <c r="F11" s="105"/>
      <c r="G11" s="105"/>
      <c r="H11" s="53" t="s">
        <v>190</v>
      </c>
      <c r="I11" s="15"/>
    </row>
    <row r="12" spans="1:9" ht="15" customHeight="1" x14ac:dyDescent="0.3">
      <c r="A12" s="15"/>
      <c r="B12" s="47" t="s">
        <v>191</v>
      </c>
      <c r="C12" s="48" t="s">
        <v>192</v>
      </c>
      <c r="D12" s="104" t="s">
        <v>193</v>
      </c>
      <c r="E12" s="104"/>
      <c r="F12" s="104"/>
      <c r="G12" s="104"/>
      <c r="H12" s="49" t="s">
        <v>182</v>
      </c>
      <c r="I12" s="15"/>
    </row>
    <row r="13" spans="1:9" ht="15" customHeight="1" x14ac:dyDescent="0.3">
      <c r="A13" s="15"/>
      <c r="B13" s="47" t="s">
        <v>194</v>
      </c>
      <c r="C13" s="48" t="s">
        <v>195</v>
      </c>
      <c r="D13" s="104" t="s">
        <v>196</v>
      </c>
      <c r="E13" s="104"/>
      <c r="F13" s="104"/>
      <c r="G13" s="104"/>
      <c r="H13" s="49" t="s">
        <v>182</v>
      </c>
      <c r="I13" s="15"/>
    </row>
    <row r="14" spans="1:9" ht="15" customHeight="1" x14ac:dyDescent="0.3">
      <c r="A14" s="15"/>
      <c r="B14" s="47" t="s">
        <v>197</v>
      </c>
      <c r="C14" s="48" t="s">
        <v>198</v>
      </c>
      <c r="D14" s="104" t="s">
        <v>199</v>
      </c>
      <c r="E14" s="104"/>
      <c r="F14" s="104"/>
      <c r="G14" s="104"/>
      <c r="H14" s="49" t="s">
        <v>182</v>
      </c>
      <c r="I14" s="15"/>
    </row>
    <row r="15" spans="1:9" ht="15" customHeight="1" x14ac:dyDescent="0.3">
      <c r="A15" s="15"/>
      <c r="B15" s="47" t="s">
        <v>200</v>
      </c>
      <c r="C15" s="48" t="s">
        <v>201</v>
      </c>
      <c r="D15" s="104" t="s">
        <v>202</v>
      </c>
      <c r="E15" s="104"/>
      <c r="F15" s="104"/>
      <c r="G15" s="104"/>
      <c r="H15" s="49" t="s">
        <v>182</v>
      </c>
      <c r="I15" s="15"/>
    </row>
    <row r="16" spans="1:9" ht="15" customHeight="1" x14ac:dyDescent="0.3">
      <c r="A16" s="15"/>
      <c r="B16" s="47" t="s">
        <v>203</v>
      </c>
      <c r="C16" s="48" t="s">
        <v>204</v>
      </c>
      <c r="D16" s="104" t="s">
        <v>205</v>
      </c>
      <c r="E16" s="104"/>
      <c r="F16" s="104"/>
      <c r="G16" s="104"/>
      <c r="H16" s="49" t="s">
        <v>182</v>
      </c>
      <c r="I16" s="15"/>
    </row>
    <row r="17" spans="1:9" ht="15" customHeight="1" x14ac:dyDescent="0.3">
      <c r="A17" s="15"/>
      <c r="B17" s="47" t="s">
        <v>206</v>
      </c>
      <c r="C17" s="48" t="s">
        <v>207</v>
      </c>
      <c r="D17" s="104" t="s">
        <v>208</v>
      </c>
      <c r="E17" s="104"/>
      <c r="F17" s="104"/>
      <c r="G17" s="104"/>
      <c r="H17" s="49" t="s">
        <v>182</v>
      </c>
      <c r="I17" s="15"/>
    </row>
    <row r="18" spans="1:9" ht="15" customHeight="1" x14ac:dyDescent="0.3">
      <c r="A18" s="15"/>
      <c r="B18" s="47" t="s">
        <v>209</v>
      </c>
      <c r="C18" s="48" t="s">
        <v>210</v>
      </c>
      <c r="D18" s="104" t="s">
        <v>211</v>
      </c>
      <c r="E18" s="104"/>
      <c r="F18" s="104"/>
      <c r="G18" s="104"/>
      <c r="H18" s="49" t="s">
        <v>182</v>
      </c>
      <c r="I18" s="15"/>
    </row>
    <row r="19" spans="1:9" ht="15" customHeight="1" x14ac:dyDescent="0.3">
      <c r="A19" s="15"/>
      <c r="B19" s="47" t="s">
        <v>212</v>
      </c>
      <c r="C19" s="48" t="s">
        <v>213</v>
      </c>
      <c r="D19" s="104" t="s">
        <v>214</v>
      </c>
      <c r="E19" s="104"/>
      <c r="F19" s="104"/>
      <c r="G19" s="104"/>
      <c r="H19" s="49" t="s">
        <v>182</v>
      </c>
      <c r="I19" s="15"/>
    </row>
    <row r="20" spans="1:9" ht="15" customHeight="1" x14ac:dyDescent="0.3">
      <c r="A20" s="15"/>
      <c r="B20" s="47" t="s">
        <v>215</v>
      </c>
      <c r="C20" s="48" t="s">
        <v>216</v>
      </c>
      <c r="D20" s="104" t="s">
        <v>217</v>
      </c>
      <c r="E20" s="104"/>
      <c r="F20" s="104"/>
      <c r="G20" s="104"/>
      <c r="H20" s="49" t="s">
        <v>182</v>
      </c>
      <c r="I20" s="15"/>
    </row>
    <row r="21" spans="1:9" ht="15" customHeight="1" x14ac:dyDescent="0.3">
      <c r="A21" s="15"/>
      <c r="B21" s="47" t="s">
        <v>218</v>
      </c>
      <c r="C21" s="48" t="s">
        <v>219</v>
      </c>
      <c r="D21" s="104" t="s">
        <v>220</v>
      </c>
      <c r="E21" s="104"/>
      <c r="F21" s="104"/>
      <c r="G21" s="104"/>
      <c r="H21" s="49" t="s">
        <v>182</v>
      </c>
      <c r="I21" s="15"/>
    </row>
    <row r="22" spans="1:9" ht="15" customHeight="1" x14ac:dyDescent="0.3">
      <c r="A22" s="15"/>
      <c r="B22" s="47" t="s">
        <v>221</v>
      </c>
      <c r="C22" s="48" t="s">
        <v>222</v>
      </c>
      <c r="D22" s="104" t="s">
        <v>223</v>
      </c>
      <c r="E22" s="104"/>
      <c r="F22" s="104"/>
      <c r="G22" s="104"/>
      <c r="H22" s="49" t="s">
        <v>182</v>
      </c>
      <c r="I22" s="15"/>
    </row>
    <row r="23" spans="1:9" ht="15" customHeight="1" x14ac:dyDescent="0.3">
      <c r="A23" s="15"/>
      <c r="B23" s="47" t="s">
        <v>224</v>
      </c>
      <c r="C23" s="48" t="s">
        <v>225</v>
      </c>
      <c r="D23" s="104" t="s">
        <v>226</v>
      </c>
      <c r="E23" s="104"/>
      <c r="F23" s="104"/>
      <c r="G23" s="104"/>
      <c r="H23" s="49" t="s">
        <v>182</v>
      </c>
      <c r="I23" s="15"/>
    </row>
    <row r="24" spans="1:9" ht="15" customHeight="1" x14ac:dyDescent="0.3">
      <c r="A24" s="15"/>
      <c r="B24" s="47" t="s">
        <v>227</v>
      </c>
      <c r="C24" s="48" t="s">
        <v>228</v>
      </c>
      <c r="D24" s="104" t="s">
        <v>229</v>
      </c>
      <c r="E24" s="104"/>
      <c r="F24" s="104"/>
      <c r="G24" s="104"/>
      <c r="H24" s="49" t="s">
        <v>182</v>
      </c>
      <c r="I24" s="15"/>
    </row>
    <row r="25" spans="1:9" ht="15" customHeight="1" x14ac:dyDescent="0.3">
      <c r="A25" s="15"/>
      <c r="B25" s="47" t="s">
        <v>230</v>
      </c>
      <c r="C25" s="48" t="s">
        <v>231</v>
      </c>
      <c r="D25" s="104" t="s">
        <v>232</v>
      </c>
      <c r="E25" s="104"/>
      <c r="F25" s="104"/>
      <c r="G25" s="104"/>
      <c r="H25" s="49" t="s">
        <v>182</v>
      </c>
      <c r="I25" s="15"/>
    </row>
    <row r="26" spans="1:9" ht="15" customHeight="1" x14ac:dyDescent="0.3">
      <c r="A26" s="15"/>
      <c r="B26" s="47" t="s">
        <v>233</v>
      </c>
      <c r="C26" s="48" t="s">
        <v>234</v>
      </c>
      <c r="D26" s="104" t="s">
        <v>235</v>
      </c>
      <c r="E26" s="104"/>
      <c r="F26" s="104"/>
      <c r="G26" s="104"/>
      <c r="H26" s="49" t="s">
        <v>182</v>
      </c>
      <c r="I26" s="15"/>
    </row>
    <row r="27" spans="1:9" ht="12" customHeight="1" x14ac:dyDescent="0.3">
      <c r="A27" s="15"/>
      <c r="B27" s="15"/>
      <c r="C27" s="15"/>
      <c r="D27" s="15"/>
      <c r="E27" s="15"/>
      <c r="F27" s="15"/>
      <c r="G27" s="15"/>
      <c r="H27" s="15"/>
      <c r="I27" s="15"/>
    </row>
    <row r="28" spans="1:9" ht="19.5" customHeight="1" x14ac:dyDescent="0.3">
      <c r="A28" s="15"/>
      <c r="B28" s="10" t="s">
        <v>236</v>
      </c>
      <c r="C28" s="10"/>
      <c r="D28" s="10"/>
      <c r="E28" s="10"/>
      <c r="F28" s="10"/>
      <c r="G28" s="10"/>
      <c r="H28" s="10"/>
      <c r="I28" s="15"/>
    </row>
    <row r="29" spans="1:9" ht="16.5" customHeight="1" x14ac:dyDescent="0.3">
      <c r="A29" s="15"/>
      <c r="B29" s="54" t="s">
        <v>237</v>
      </c>
      <c r="C29" s="55" t="s">
        <v>238</v>
      </c>
      <c r="D29" s="106" t="s">
        <v>239</v>
      </c>
      <c r="E29" s="106"/>
      <c r="F29" s="106"/>
      <c r="G29" s="106"/>
      <c r="H29" s="106"/>
      <c r="I29" s="15"/>
    </row>
    <row r="30" spans="1:9" ht="16.5" customHeight="1" x14ac:dyDescent="0.3">
      <c r="A30" s="15"/>
      <c r="B30" s="54" t="s">
        <v>237</v>
      </c>
      <c r="C30" s="55" t="s">
        <v>240</v>
      </c>
      <c r="D30" s="106" t="s">
        <v>241</v>
      </c>
      <c r="E30" s="106"/>
      <c r="F30" s="106"/>
      <c r="G30" s="106"/>
      <c r="H30" s="106"/>
      <c r="I30" s="15"/>
    </row>
    <row r="31" spans="1:9" ht="16.5" customHeight="1" x14ac:dyDescent="0.3">
      <c r="A31" s="15"/>
      <c r="B31" s="54" t="s">
        <v>237</v>
      </c>
      <c r="C31" s="55" t="s">
        <v>242</v>
      </c>
      <c r="D31" s="106" t="s">
        <v>243</v>
      </c>
      <c r="E31" s="106"/>
      <c r="F31" s="106"/>
      <c r="G31" s="106"/>
      <c r="H31" s="106"/>
      <c r="I31" s="15"/>
    </row>
    <row r="32" spans="1:9" ht="16.5" customHeight="1" x14ac:dyDescent="0.3">
      <c r="A32" s="15"/>
      <c r="B32" s="54" t="s">
        <v>237</v>
      </c>
      <c r="C32" s="55" t="s">
        <v>244</v>
      </c>
      <c r="D32" s="106" t="s">
        <v>245</v>
      </c>
      <c r="E32" s="106"/>
      <c r="F32" s="106"/>
      <c r="G32" s="106"/>
      <c r="H32" s="106"/>
      <c r="I32" s="15"/>
    </row>
    <row r="33" spans="1:9" ht="16.5" customHeight="1" x14ac:dyDescent="0.3">
      <c r="A33" s="15"/>
      <c r="B33" s="54" t="s">
        <v>237</v>
      </c>
      <c r="C33" s="55" t="s">
        <v>251</v>
      </c>
      <c r="D33" s="106" t="s">
        <v>252</v>
      </c>
      <c r="E33" s="106"/>
      <c r="F33" s="106"/>
      <c r="G33" s="106"/>
      <c r="H33" s="106"/>
      <c r="I33" s="15"/>
    </row>
    <row r="34" spans="1:9" ht="19.5" customHeight="1" x14ac:dyDescent="0.3">
      <c r="A34" s="15"/>
      <c r="B34" s="10" t="s">
        <v>246</v>
      </c>
      <c r="C34" s="10"/>
      <c r="D34" s="10"/>
      <c r="E34" s="10"/>
      <c r="F34" s="10"/>
      <c r="G34" s="10"/>
      <c r="H34" s="10"/>
      <c r="I34" s="15"/>
    </row>
    <row r="35" spans="1:9" ht="15" customHeight="1" x14ac:dyDescent="0.3">
      <c r="A35" s="15"/>
      <c r="B35" s="15"/>
      <c r="C35" s="15"/>
      <c r="D35" s="15"/>
      <c r="E35" s="15"/>
      <c r="F35" s="15"/>
      <c r="G35" s="15"/>
      <c r="H35" s="15"/>
      <c r="I35" s="15"/>
    </row>
    <row r="36" spans="1:9" ht="15" customHeight="1" x14ac:dyDescent="0.3">
      <c r="A36" s="15"/>
      <c r="B36" s="15"/>
      <c r="C36" s="15"/>
      <c r="D36" s="15"/>
      <c r="E36" s="15"/>
      <c r="F36" s="15"/>
      <c r="G36" s="15"/>
      <c r="H36" s="15"/>
      <c r="I36" s="15"/>
    </row>
    <row r="37" spans="1:9" ht="15" customHeight="1" x14ac:dyDescent="0.3">
      <c r="A37" s="15"/>
      <c r="B37" s="15"/>
      <c r="C37" s="15"/>
      <c r="D37" s="15"/>
      <c r="E37" s="15"/>
      <c r="F37" s="15"/>
      <c r="G37" s="15"/>
      <c r="H37" s="15"/>
      <c r="I37" s="15"/>
    </row>
    <row r="38" spans="1:9" ht="15" customHeight="1" x14ac:dyDescent="0.3">
      <c r="A38" s="15"/>
      <c r="B38" s="15"/>
      <c r="C38" s="15"/>
      <c r="D38" s="15"/>
      <c r="E38" s="15"/>
      <c r="F38" s="15"/>
      <c r="G38" s="15"/>
      <c r="H38" s="15"/>
      <c r="I38" s="15"/>
    </row>
    <row r="39" spans="1:9" ht="15" customHeight="1" x14ac:dyDescent="0.3">
      <c r="A39" s="15"/>
      <c r="B39" s="15"/>
      <c r="C39" s="15"/>
      <c r="D39" s="15"/>
      <c r="E39" s="15"/>
      <c r="F39" s="15"/>
      <c r="G39" s="15"/>
      <c r="H39" s="15"/>
      <c r="I39" s="15"/>
    </row>
    <row r="40" spans="1:9" ht="15" customHeight="1" x14ac:dyDescent="0.3">
      <c r="A40" s="15"/>
      <c r="B40" s="15"/>
      <c r="C40" s="15"/>
      <c r="D40" s="15"/>
      <c r="E40" s="15"/>
      <c r="F40" s="15"/>
      <c r="G40" s="15"/>
      <c r="H40" s="15"/>
      <c r="I40" s="15"/>
    </row>
    <row r="41" spans="1:9" ht="15" customHeight="1" x14ac:dyDescent="0.3">
      <c r="A41" s="15"/>
      <c r="B41" s="15"/>
      <c r="C41" s="15"/>
      <c r="D41" s="15"/>
      <c r="E41" s="15"/>
      <c r="F41" s="15"/>
      <c r="G41" s="15"/>
      <c r="H41" s="15"/>
      <c r="I41" s="15"/>
    </row>
    <row r="42" spans="1:9" ht="15" customHeight="1" x14ac:dyDescent="0.3">
      <c r="A42" s="15"/>
      <c r="B42" s="15"/>
      <c r="C42" s="15"/>
      <c r="D42" s="15"/>
      <c r="E42" s="15"/>
      <c r="F42" s="15"/>
      <c r="G42" s="15"/>
      <c r="H42" s="15"/>
      <c r="I42" s="15"/>
    </row>
    <row r="43" spans="1:9" ht="15" customHeight="1" x14ac:dyDescent="0.3">
      <c r="A43" s="15"/>
      <c r="B43" s="15"/>
      <c r="C43" s="15"/>
      <c r="D43" s="15"/>
      <c r="E43" s="15"/>
      <c r="F43" s="15"/>
      <c r="G43" s="15"/>
      <c r="H43" s="15"/>
      <c r="I43" s="15"/>
    </row>
    <row r="44" spans="1:9" ht="15" customHeight="1" x14ac:dyDescent="0.3">
      <c r="A44" s="15"/>
      <c r="B44" s="15"/>
      <c r="C44" s="15"/>
      <c r="D44" s="15"/>
      <c r="E44" s="15"/>
      <c r="F44" s="15"/>
      <c r="G44" s="15"/>
      <c r="H44" s="15"/>
      <c r="I44" s="15"/>
    </row>
    <row r="45" spans="1:9" ht="15" customHeight="1" x14ac:dyDescent="0.3">
      <c r="A45" s="15"/>
      <c r="B45" s="15"/>
      <c r="C45" s="15"/>
      <c r="D45" s="15"/>
      <c r="E45" s="15"/>
      <c r="F45" s="15"/>
      <c r="G45" s="15"/>
      <c r="H45" s="15"/>
      <c r="I45" s="15"/>
    </row>
    <row r="46" spans="1:9" ht="15" customHeight="1" x14ac:dyDescent="0.3">
      <c r="A46" s="15"/>
      <c r="B46" s="15"/>
      <c r="C46" s="15"/>
      <c r="D46" s="15"/>
      <c r="E46" s="15"/>
      <c r="F46" s="15"/>
      <c r="G46" s="15"/>
      <c r="H46" s="15"/>
      <c r="I46" s="15"/>
    </row>
    <row r="47" spans="1:9" ht="15" customHeight="1" x14ac:dyDescent="0.3">
      <c r="A47" s="15"/>
      <c r="B47" s="15"/>
      <c r="C47" s="15"/>
      <c r="D47" s="15"/>
      <c r="E47" s="15"/>
      <c r="F47" s="15"/>
      <c r="G47" s="15"/>
      <c r="H47" s="15"/>
      <c r="I47" s="15"/>
    </row>
    <row r="48" spans="1:9" ht="15" customHeight="1" x14ac:dyDescent="0.3">
      <c r="A48" s="15"/>
      <c r="B48" s="15"/>
      <c r="C48" s="15"/>
      <c r="D48" s="15"/>
      <c r="E48" s="15"/>
      <c r="F48" s="15"/>
      <c r="G48" s="15"/>
      <c r="H48" s="15"/>
      <c r="I48" s="15"/>
    </row>
    <row r="49" spans="1:9" ht="15" customHeight="1" x14ac:dyDescent="0.3">
      <c r="A49" s="15"/>
      <c r="B49" s="15"/>
      <c r="C49" s="15"/>
      <c r="D49" s="15"/>
      <c r="E49" s="15"/>
      <c r="F49" s="15"/>
      <c r="G49" s="15"/>
      <c r="H49" s="15"/>
      <c r="I49" s="15"/>
    </row>
    <row r="50" spans="1:9" ht="15" customHeight="1" x14ac:dyDescent="0.3">
      <c r="A50" s="15"/>
      <c r="B50" s="15"/>
      <c r="C50" s="15"/>
      <c r="D50" s="15"/>
      <c r="E50" s="15"/>
      <c r="F50" s="15"/>
      <c r="G50" s="15"/>
      <c r="H50" s="15"/>
      <c r="I50" s="15"/>
    </row>
    <row r="51" spans="1:9" ht="15" customHeight="1" x14ac:dyDescent="0.3">
      <c r="A51" s="15"/>
      <c r="B51" s="15"/>
      <c r="C51" s="15"/>
      <c r="D51" s="15"/>
      <c r="E51" s="15"/>
      <c r="F51" s="15"/>
      <c r="G51" s="15"/>
      <c r="H51" s="15"/>
      <c r="I51" s="15"/>
    </row>
    <row r="52" spans="1:9" ht="15" customHeight="1" x14ac:dyDescent="0.3">
      <c r="A52" s="15"/>
      <c r="B52" s="15"/>
      <c r="C52" s="15"/>
      <c r="D52" s="15"/>
      <c r="E52" s="15"/>
      <c r="F52" s="15"/>
      <c r="G52" s="15"/>
      <c r="H52" s="15"/>
      <c r="I52" s="15"/>
    </row>
    <row r="53" spans="1:9" ht="15" customHeight="1" x14ac:dyDescent="0.3">
      <c r="A53" s="15"/>
      <c r="B53" s="15"/>
      <c r="C53" s="15"/>
      <c r="D53" s="15"/>
      <c r="E53" s="15"/>
      <c r="F53" s="15"/>
      <c r="G53" s="15"/>
      <c r="H53" s="15"/>
      <c r="I53" s="15"/>
    </row>
    <row r="54" spans="1:9" ht="15" customHeight="1" x14ac:dyDescent="0.3">
      <c r="A54" s="15"/>
      <c r="B54" s="15"/>
      <c r="C54" s="15"/>
      <c r="D54" s="15"/>
      <c r="E54" s="15"/>
      <c r="F54" s="15"/>
      <c r="G54" s="15"/>
      <c r="H54" s="15"/>
      <c r="I54" s="15"/>
    </row>
    <row r="55" spans="1:9" ht="15" customHeight="1" x14ac:dyDescent="0.3">
      <c r="A55" s="15"/>
      <c r="B55" s="15"/>
      <c r="C55" s="15"/>
      <c r="D55" s="15"/>
      <c r="E55" s="15"/>
      <c r="F55" s="15"/>
      <c r="G55" s="15"/>
      <c r="H55" s="15"/>
      <c r="I55" s="15"/>
    </row>
    <row r="56" spans="1:9" ht="15" customHeight="1" x14ac:dyDescent="0.3">
      <c r="A56" s="15"/>
      <c r="B56" s="15"/>
      <c r="C56" s="15"/>
      <c r="D56" s="15"/>
      <c r="E56" s="15"/>
      <c r="F56" s="15"/>
      <c r="G56" s="15"/>
      <c r="H56" s="15"/>
      <c r="I56" s="15"/>
    </row>
    <row r="57" spans="1:9" ht="15" customHeight="1" x14ac:dyDescent="0.3">
      <c r="A57" s="15"/>
      <c r="B57" s="15"/>
      <c r="C57" s="15"/>
      <c r="D57" s="15"/>
      <c r="E57" s="15"/>
      <c r="F57" s="15"/>
      <c r="G57" s="15"/>
      <c r="H57" s="15"/>
      <c r="I57" s="15"/>
    </row>
    <row r="58" spans="1:9" ht="12" customHeight="1" x14ac:dyDescent="0.3">
      <c r="A58" s="15"/>
      <c r="B58" s="15"/>
      <c r="C58" s="15"/>
      <c r="D58" s="15"/>
      <c r="E58" s="15"/>
      <c r="F58" s="15"/>
      <c r="G58" s="15"/>
      <c r="H58" s="15"/>
      <c r="I58" s="15"/>
    </row>
    <row r="59" spans="1:9" ht="24" customHeight="1" x14ac:dyDescent="0.3">
      <c r="A59" s="15"/>
      <c r="B59" s="100" t="s">
        <v>247</v>
      </c>
      <c r="C59" s="100"/>
      <c r="D59" s="100"/>
      <c r="E59" s="100"/>
      <c r="F59" s="100"/>
      <c r="G59" s="100"/>
      <c r="H59" s="100"/>
      <c r="I59" s="15"/>
    </row>
    <row r="60" spans="1:9" ht="24" customHeight="1" x14ac:dyDescent="0.3">
      <c r="A60" s="15"/>
      <c r="B60" s="107" t="s">
        <v>248</v>
      </c>
      <c r="C60" s="107"/>
      <c r="D60" s="107"/>
      <c r="E60" s="107"/>
      <c r="F60" s="107"/>
      <c r="G60" s="107"/>
      <c r="H60" s="107"/>
      <c r="I60" s="15"/>
    </row>
    <row r="61" spans="1:9" ht="18" customHeight="1" x14ac:dyDescent="0.3">
      <c r="A61" s="15"/>
      <c r="B61" s="65" t="s">
        <v>249</v>
      </c>
      <c r="C61" s="65"/>
      <c r="D61" s="65"/>
      <c r="E61" s="65"/>
      <c r="F61" s="65"/>
      <c r="G61" s="65"/>
      <c r="H61" s="65"/>
      <c r="I61" s="15"/>
    </row>
    <row r="62" spans="1:9" x14ac:dyDescent="0.3">
      <c r="A62" s="15"/>
      <c r="B62" s="15"/>
      <c r="C62" s="15"/>
      <c r="D62" s="15"/>
      <c r="E62" s="15"/>
      <c r="F62" s="15"/>
      <c r="G62" s="15"/>
      <c r="H62" s="15"/>
      <c r="I62" s="15"/>
    </row>
    <row r="63" spans="1:9" x14ac:dyDescent="0.3">
      <c r="A63" s="15"/>
      <c r="B63" s="108" t="s">
        <v>250</v>
      </c>
      <c r="C63" s="108"/>
      <c r="D63" s="108"/>
      <c r="E63" s="108"/>
      <c r="F63" s="108"/>
      <c r="G63" s="108"/>
      <c r="H63" s="108"/>
      <c r="I63" s="15"/>
    </row>
    <row r="64" spans="1:9" x14ac:dyDescent="0.3">
      <c r="A64" s="15"/>
      <c r="B64" s="15"/>
      <c r="C64" s="15"/>
      <c r="D64" s="15"/>
      <c r="E64" s="15"/>
      <c r="F64" s="15"/>
      <c r="G64" s="15"/>
      <c r="H64" s="15"/>
      <c r="I64" s="15"/>
    </row>
    <row r="65" spans="1:9" x14ac:dyDescent="0.3">
      <c r="A65" s="15"/>
      <c r="B65" s="15"/>
      <c r="C65" s="15"/>
      <c r="D65" s="15"/>
      <c r="E65" s="15"/>
      <c r="F65" s="15"/>
      <c r="G65" s="15"/>
      <c r="H65" s="15"/>
      <c r="I65" s="15"/>
    </row>
    <row r="66" spans="1:9" x14ac:dyDescent="0.3">
      <c r="A66" s="15"/>
      <c r="B66" s="15"/>
      <c r="C66" s="15"/>
      <c r="D66" s="15"/>
      <c r="E66" s="15"/>
      <c r="F66" s="15"/>
      <c r="G66" s="15"/>
      <c r="H66" s="15"/>
      <c r="I66" s="15"/>
    </row>
    <row r="67" spans="1:9" x14ac:dyDescent="0.3">
      <c r="A67" s="15"/>
      <c r="B67" s="15"/>
      <c r="C67" s="15"/>
      <c r="D67" s="15"/>
      <c r="E67" s="15"/>
      <c r="F67" s="15"/>
      <c r="G67" s="15"/>
      <c r="H67" s="15"/>
      <c r="I67" s="15"/>
    </row>
    <row r="68" spans="1:9" x14ac:dyDescent="0.3">
      <c r="A68" s="15"/>
      <c r="B68" s="15"/>
      <c r="C68" s="15"/>
      <c r="D68" s="15"/>
      <c r="E68" s="15"/>
      <c r="F68" s="15"/>
      <c r="G68" s="15"/>
      <c r="H68" s="15"/>
      <c r="I68" s="15"/>
    </row>
    <row r="69" spans="1:9" x14ac:dyDescent="0.3">
      <c r="A69" s="15"/>
      <c r="B69" s="15"/>
      <c r="C69" s="15"/>
      <c r="D69" s="15"/>
      <c r="E69" s="15"/>
      <c r="F69" s="15"/>
      <c r="G69" s="15"/>
      <c r="H69" s="15"/>
      <c r="I69" s="15"/>
    </row>
    <row r="70" spans="1:9" x14ac:dyDescent="0.3">
      <c r="A70" s="15"/>
      <c r="B70" s="15"/>
      <c r="C70" s="15"/>
      <c r="D70" s="15"/>
      <c r="E70" s="15"/>
      <c r="F70" s="15"/>
      <c r="G70" s="15"/>
      <c r="H70" s="15"/>
      <c r="I70" s="15"/>
    </row>
    <row r="71" spans="1:9" x14ac:dyDescent="0.3">
      <c r="A71" s="15"/>
      <c r="B71" s="15"/>
      <c r="C71" s="15"/>
      <c r="D71" s="15"/>
      <c r="E71" s="15"/>
      <c r="F71" s="15"/>
      <c r="G71" s="15"/>
      <c r="H71" s="15"/>
      <c r="I71" s="15"/>
    </row>
    <row r="72" spans="1:9" x14ac:dyDescent="0.3">
      <c r="A72" s="15"/>
      <c r="B72" s="15"/>
      <c r="C72" s="15"/>
      <c r="D72" s="15"/>
      <c r="E72" s="15"/>
      <c r="F72" s="15"/>
      <c r="G72" s="15"/>
      <c r="H72" s="15"/>
      <c r="I72" s="15"/>
    </row>
  </sheetData>
  <sheetProtection password="87B7" sheet="1" formatCells="0" formatColumns="0" formatRows="0"/>
  <mergeCells count="33">
    <mergeCell ref="B60:H60"/>
    <mergeCell ref="B61:H61"/>
    <mergeCell ref="B63:H63"/>
    <mergeCell ref="D31:H31"/>
    <mergeCell ref="D32:H32"/>
    <mergeCell ref="D33:H33"/>
    <mergeCell ref="B34:H34"/>
    <mergeCell ref="B59:H59"/>
    <mergeCell ref="D25:G25"/>
    <mergeCell ref="D26:G26"/>
    <mergeCell ref="B28:H28"/>
    <mergeCell ref="D29:H29"/>
    <mergeCell ref="D30:H30"/>
    <mergeCell ref="D20:G20"/>
    <mergeCell ref="D21:G21"/>
    <mergeCell ref="D22:G22"/>
    <mergeCell ref="D23:G23"/>
    <mergeCell ref="D24:G24"/>
    <mergeCell ref="D15:G15"/>
    <mergeCell ref="D16:G16"/>
    <mergeCell ref="D17:G17"/>
    <mergeCell ref="D18:G18"/>
    <mergeCell ref="D19:G19"/>
    <mergeCell ref="D10:G10"/>
    <mergeCell ref="D11:G11"/>
    <mergeCell ref="D12:G12"/>
    <mergeCell ref="D13:G13"/>
    <mergeCell ref="D14:G14"/>
    <mergeCell ref="F2:H2"/>
    <mergeCell ref="B5:H5"/>
    <mergeCell ref="B6:H6"/>
    <mergeCell ref="B8:H8"/>
    <mergeCell ref="D9:G9"/>
  </mergeCells>
  <hyperlinks>
    <hyperlink ref="B60" r:id="rId1" xr:uid="{00000000-0004-0000-0300-000000000000}"/>
    <hyperlink ref="B61" r:id="rId2" xr:uid="{00000000-0004-0000-0300-000001000000}"/>
  </hyperlinks>
  <printOptions horizontalCentered="1"/>
  <pageMargins left="0.75" right="0.75" top="1" bottom="1" header="0.511811023622047" footer="0.511811023622047"/>
  <pageSetup fitToHeight="0" orientation="portrait" horizontalDpi="300" verticalDpi="300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4</vt:i4>
      </vt:variant>
    </vt:vector>
  </HeadingPairs>
  <TitlesOfParts>
    <vt:vector size="8" baseType="lpstr">
      <vt:lpstr>Empezá acá</vt:lpstr>
      <vt:lpstr>1 · Nota de Pedido</vt:lpstr>
      <vt:lpstr>2 · Comparativa</vt:lpstr>
      <vt:lpstr>El Kit completo</vt:lpstr>
      <vt:lpstr>'1 · Nota de Pedido'!Área_de_impresión</vt:lpstr>
      <vt:lpstr>'2 · Comparativa'!Área_de_impresión</vt:lpstr>
      <vt:lpstr>'El Kit completo'!Área_de_impresión</vt:lpstr>
      <vt:lpstr>'Empezá acá'!Área_de_impresión</vt:lpstr>
    </vt:vector>
  </TitlesOfParts>
  <Company>Vapareno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Vapareno · La Comparativa</dc:title>
  <dc:subject/>
  <dc:creator>Vapareno · Héctor Alvarado</dc:creator>
  <dc:description/>
  <cp:lastModifiedBy>Hector Alvarado</cp:lastModifiedBy>
  <cp:revision>0</cp:revision>
  <dcterms:created xsi:type="dcterms:W3CDTF">2026-09-22T17:48:34Z</dcterms:created>
  <dcterms:modified xsi:type="dcterms:W3CDTF">2026-09-29T00:53:10Z</dcterms:modified>
  <dc:language>en-US</dc:language>
</cp:coreProperties>
</file>